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klj.sharepoint.com/sites/Organisatie/Polissen/"/>
    </mc:Choice>
  </mc:AlternateContent>
  <xr:revisionPtr revIDLastSave="1" documentId="8_{E1CE9BBB-DC39-4645-A659-9239024F463B}" xr6:coauthVersionLast="47" xr6:coauthVersionMax="47" xr10:uidLastSave="{C3510100-0303-451C-A0C7-24E6A1A08B5E}"/>
  <bookViews>
    <workbookView xWindow="28680" yWindow="-120" windowWidth="29040" windowHeight="15720" xr2:uid="{9E80F915-2E88-44CA-805D-AFABF60711B1}"/>
  </bookViews>
  <sheets>
    <sheet name="Aanvraag" sheetId="1" r:id="rId1"/>
    <sheet name="Data" sheetId="3" state="hidden" r:id="rId2"/>
  </sheets>
  <definedNames>
    <definedName name="_xlnm._FilterDatabase" localSheetId="1" hidden="1">Data!$A$1:$F$35</definedName>
    <definedName name="_xlnm.Print_Area" localSheetId="0">Aanvraag!$B$3:$G$141</definedName>
    <definedName name="dd_tent">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8" i="3" l="1"/>
  <c r="F39" i="3"/>
  <c r="F37" i="3"/>
  <c r="F36" i="3"/>
  <c r="F35" i="3"/>
  <c r="F34" i="3"/>
  <c r="F33" i="3"/>
  <c r="F32" i="3"/>
  <c r="F17" i="3"/>
  <c r="F18" i="3"/>
  <c r="F19" i="3"/>
  <c r="F20" i="3"/>
  <c r="F21" i="3"/>
  <c r="F22" i="3"/>
  <c r="F23" i="3"/>
  <c r="F24" i="3"/>
  <c r="F25" i="3"/>
  <c r="F26" i="3"/>
  <c r="F27" i="3"/>
  <c r="F28" i="3"/>
  <c r="F16" i="3"/>
  <c r="F15" i="3"/>
  <c r="F14" i="3"/>
  <c r="F13" i="3"/>
  <c r="F12" i="3"/>
  <c r="F11" i="3"/>
  <c r="F3" i="3"/>
  <c r="F4" i="3"/>
  <c r="F5" i="3"/>
  <c r="F6" i="3"/>
  <c r="F7" i="3"/>
  <c r="F2" i="3"/>
  <c r="E125" i="1" a="1"/>
  <c r="E125" i="1" s="1"/>
  <c r="C125" i="1" a="1"/>
  <c r="C125" i="1" s="1"/>
  <c r="G104" i="1"/>
  <c r="G54" i="1"/>
  <c r="G60" i="1"/>
  <c r="C61" i="1" a="1"/>
  <c r="C61" i="1" s="1"/>
  <c r="G61" i="1" s="1"/>
  <c r="E61" i="1" a="1"/>
  <c r="E61" i="1" s="1"/>
  <c r="G64" i="1"/>
  <c r="G70" i="1"/>
  <c r="C71" i="1" a="1"/>
  <c r="C71" i="1" s="1"/>
  <c r="G71" i="1" s="1"/>
  <c r="E71" i="1" a="1"/>
  <c r="E71" i="1" s="1"/>
  <c r="G74" i="1"/>
  <c r="G80" i="1"/>
  <c r="C81" i="1" a="1"/>
  <c r="C81" i="1" s="1"/>
  <c r="G81" i="1" s="1"/>
  <c r="E81" i="1" a="1"/>
  <c r="E81" i="1" s="1"/>
  <c r="G84" i="1"/>
  <c r="G90" i="1"/>
  <c r="C91" i="1" a="1"/>
  <c r="C91" i="1" s="1"/>
  <c r="G91" i="1" s="1"/>
  <c r="E91" i="1" a="1"/>
  <c r="E91" i="1" s="1"/>
  <c r="G94" i="1"/>
  <c r="G100" i="1"/>
  <c r="C101" i="1" a="1"/>
  <c r="C101" i="1" s="1"/>
  <c r="G101" i="1" s="1"/>
  <c r="E101" i="1" a="1"/>
  <c r="E101" i="1" s="1"/>
  <c r="E51" i="1" a="1"/>
  <c r="E51" i="1" s="1"/>
  <c r="C51" i="1" a="1"/>
  <c r="C51" i="1" s="1"/>
  <c r="G44" i="1"/>
  <c r="E15" i="3"/>
  <c r="G119" i="1"/>
  <c r="G113" i="1"/>
  <c r="I113" i="1" s="1"/>
  <c r="G107" i="1"/>
  <c r="G124" i="1"/>
  <c r="I108" i="1"/>
  <c r="I109" i="1"/>
  <c r="I110" i="1"/>
  <c r="I112" i="1"/>
  <c r="I114" i="1"/>
  <c r="I115" i="1"/>
  <c r="I116" i="1"/>
  <c r="I118" i="1"/>
  <c r="I106" i="1"/>
  <c r="E14" i="3"/>
  <c r="D29" i="1"/>
  <c r="D30" i="1" s="1"/>
  <c r="G50" i="1"/>
  <c r="G51" i="1" l="1"/>
  <c r="G125" i="1"/>
  <c r="I125" i="1"/>
  <c r="G127" i="1"/>
  <c r="J2" i="3"/>
  <c r="I107" i="1" l="1"/>
  <c r="G128"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<sst xmlns="http://schemas.openxmlformats.org/spreadsheetml/2006/main" count="272" uniqueCount="58">
  <si>
    <t>1. Voorsteller</t>
  </si>
  <si>
    <t>Verantwoordelijke van de vereniging :</t>
  </si>
  <si>
    <t>Naam:</t>
  </si>
  <si>
    <t>Voornaam:</t>
  </si>
  <si>
    <t>Adres:</t>
  </si>
  <si>
    <t>Telefoonnummer:</t>
  </si>
  <si>
    <t>E-mail:</t>
  </si>
  <si>
    <t>2. Algemene vragen</t>
  </si>
  <si>
    <t>Gemeente:</t>
  </si>
  <si>
    <t xml:space="preserve">Te verzekeren periode : </t>
  </si>
  <si>
    <t>Van</t>
  </si>
  <si>
    <t>Tot</t>
  </si>
  <si>
    <t>Dagen</t>
  </si>
  <si>
    <t>Per materialengroep kan je een franchise kiezen. Dit is het bedrag dat je bij een schadegeval zelf betaalt vooraleer de verzekering tussenkomt. Hoe hoger de franchise, hoe lager de premie. Het is dus slim om dure materialen met een hogere franchise te verzekeren en goedkopere materialen met een lagere.</t>
  </si>
  <si>
    <t>Tent(en)</t>
  </si>
  <si>
    <t>Franchise:</t>
  </si>
  <si>
    <t>Polisnummer</t>
  </si>
  <si>
    <t xml:space="preserve">Omschrijving: </t>
  </si>
  <si>
    <t>Nieuwwaarde:</t>
  </si>
  <si>
    <t>Totale waarde:</t>
  </si>
  <si>
    <t>Premie:</t>
  </si>
  <si>
    <t>Taks:</t>
  </si>
  <si>
    <t>Te betalen:</t>
  </si>
  <si>
    <t>Muziek- en lichtinstallaties</t>
  </si>
  <si>
    <t>Tapinstallaties, koelwagens en generatoren</t>
  </si>
  <si>
    <t>Tafels en stoelen</t>
  </si>
  <si>
    <t>WC-wagen(s)</t>
  </si>
  <si>
    <t>Tractors/verreikers</t>
  </si>
  <si>
    <t>Merk</t>
  </si>
  <si>
    <t>Type</t>
  </si>
  <si>
    <t>Bouwjaar</t>
  </si>
  <si>
    <t>Serienummer</t>
  </si>
  <si>
    <t>Totale verzekerde waarde</t>
  </si>
  <si>
    <t>Totale te betalen premie</t>
  </si>
  <si>
    <t>Franchise</t>
  </si>
  <si>
    <t>Duurtijd</t>
  </si>
  <si>
    <t>Materiaal</t>
  </si>
  <si>
    <t>Premie</t>
  </si>
  <si>
    <t>Taks</t>
  </si>
  <si>
    <t>Rekenvelden</t>
  </si>
  <si>
    <t>72.859.120</t>
  </si>
  <si>
    <t>Duur</t>
  </si>
  <si>
    <t>72.859.127</t>
  </si>
  <si>
    <t>72.859.136</t>
  </si>
  <si>
    <t>Objectieve aansprakelijkheidsverzekering</t>
  </si>
  <si>
    <t>Voor sommige evenementen heb je een objectieve aansprakelijkheidsverzekering nodig. Duid deze optie aan om een voorstel van KBC te ontvangen.</t>
  </si>
  <si>
    <t>Opgemaakt te</t>
  </si>
  <si>
    <t>op</t>
  </si>
  <si>
    <t>Handtekening</t>
  </si>
  <si>
    <t>Totaal te Betalen:</t>
  </si>
  <si>
    <t>Fotocamera's</t>
  </si>
  <si>
    <r>
      <t>4.</t>
    </r>
    <r>
      <rPr>
        <b/>
        <sz val="7"/>
        <color rgb="FF95C11F"/>
        <rFont val="Times New Roman"/>
        <family val="1"/>
      </rPr>
      <t xml:space="preserve"> </t>
    </r>
    <r>
      <rPr>
        <b/>
        <sz val="12"/>
        <color rgb="FF95C11F"/>
        <rFont val="Arial"/>
        <family val="2"/>
      </rPr>
      <t>Te verzekeren waarden</t>
    </r>
  </si>
  <si>
    <t>Alle risico’s polis voor materiaal tijdens evenementen voor Groene Kringgewesten</t>
  </si>
  <si>
    <r>
      <t xml:space="preserve">De duurtijd van de </t>
    </r>
    <r>
      <rPr>
        <b/>
        <sz val="10"/>
        <color theme="1"/>
        <rFont val="Arial"/>
        <family val="2"/>
      </rPr>
      <t>evenementen</t>
    </r>
    <r>
      <rPr>
        <sz val="10"/>
        <color theme="1"/>
        <rFont val="Arial"/>
        <family val="2"/>
      </rPr>
      <t xml:space="preserve"> bedraagt maximum 8 dagen, 14 dagen of 1 maand.
Minstens 10 dagen op voorhand dient de aanvraag doorgegeven te worden.</t>
    </r>
  </si>
  <si>
    <t>Groene Kringgewest:</t>
  </si>
  <si>
    <t>Event:</t>
  </si>
  <si>
    <t>looptijd event:</t>
  </si>
  <si>
    <t>3. Plaats van het evenement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</si>
</sst>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
    <numFmt numFmtId="165" formatCode="0.0000"/>
    <numFmt numFmtId="166" formatCode="0.00000"/>
    <numFmt numFmtId="167" formatCode="0.00\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11"/>
      <color rgb="FF00ADEE"/>
      <name val="Arial"/>
      <family val="2"/>
    </font>
    <font>
      <i/>
      <sz val="10"/>
      <color theme="1"/>
      <name val="Arial"/>
      <family val="2"/>
    </font>
    <font>
      <b/>
      <sz val="10"/>
      <color theme="1"/>
      <name val="Arial"/>
      <family val="2"/>
    </font>
    <font>
      <sz val="9"/>
      <color rgb="FFFF0000"/>
      <name val="Calibri"/>
      <family val="2"/>
      <scheme val="minor"/>
    </font>
    <font>
      <sz val="8"/>
      <name val="Calibri"/>
      <family val="2"/>
      <scheme val="minor"/>
    </font>
    <font>
      <b/>
      <sz val="12"/>
      <color rgb="FF95C11F"/>
      <name val="Arial"/>
      <family val="2"/>
    </font>
    <font>
      <b/>
      <sz val="7"/>
      <color rgb="FF95C11F"/>
      <name val="Times New Roman"/>
      <family val="1"/>
    </font>
    <font>
      <b/>
      <sz val="11"/>
      <color rgb="FF804900"/>
      <name val="Arial"/>
      <family val="2"/>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8">
    <xf numFmtId="0" fontId="0" fillId="0" borderId="0" xfId="0"/>
    <xf numFmtId="0" fontId="3"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vertical="center"/>
    </xf>
    <xf numFmtId="0" fontId="0" fillId="0" borderId="2" xfId="0" applyBorder="1"/>
    <xf numFmtId="0" fontId="0" fillId="0" borderId="3" xfId="0" applyBorder="1"/>
    <xf numFmtId="0" fontId="2" fillId="0" borderId="0" xfId="0" applyFont="1"/>
    <xf numFmtId="0" fontId="5" fillId="0" borderId="0" xfId="0" applyFont="1" applyAlignment="1">
      <alignment vertical="center"/>
    </xf>
    <xf numFmtId="0" fontId="6" fillId="0" borderId="0" xfId="0" applyFont="1" applyAlignment="1">
      <alignment vertical="center"/>
    </xf>
    <xf numFmtId="44" fontId="0" fillId="0" borderId="0" xfId="0" applyNumberFormat="1"/>
    <xf numFmtId="44" fontId="0" fillId="0" borderId="0" xfId="1" applyFont="1" applyBorder="1" applyAlignment="1">
      <alignment horizontal="center"/>
    </xf>
    <xf numFmtId="0" fontId="0" fillId="0" borderId="1" xfId="0" applyBorder="1"/>
    <xf numFmtId="0" fontId="0" fillId="0" borderId="0" xfId="0" applyAlignment="1">
      <alignment horizontal="right"/>
    </xf>
    <xf numFmtId="0" fontId="0" fillId="0" borderId="1" xfId="0" applyBorder="1" applyAlignment="1">
      <alignment horizontal="right"/>
    </xf>
    <xf numFmtId="9" fontId="0" fillId="0" borderId="0" xfId="2" applyFont="1"/>
    <xf numFmtId="166" fontId="0" fillId="0" borderId="0" xfId="2" applyNumberFormat="1" applyFont="1"/>
    <xf numFmtId="44" fontId="0" fillId="0" borderId="0" xfId="1" applyFont="1"/>
    <xf numFmtId="165" fontId="0" fillId="0" borderId="0" xfId="0" applyNumberFormat="1"/>
    <xf numFmtId="164" fontId="0" fillId="0" borderId="0" xfId="2" applyNumberFormat="1" applyFont="1" applyAlignment="1">
      <alignment horizontal="left"/>
    </xf>
    <xf numFmtId="167" fontId="0" fillId="0" borderId="0" xfId="1" applyNumberFormat="1" applyFont="1" applyAlignment="1">
      <alignment horizontal="left"/>
    </xf>
    <xf numFmtId="0" fontId="2" fillId="0" borderId="0" xfId="0" applyFont="1" applyAlignment="1">
      <alignment horizontal="right"/>
    </xf>
    <xf numFmtId="44" fontId="2" fillId="0" borderId="0" xfId="0" applyNumberFormat="1" applyFont="1"/>
    <xf numFmtId="49" fontId="3" fillId="0" borderId="0" xfId="0" applyNumberFormat="1" applyFont="1"/>
    <xf numFmtId="0" fontId="0" fillId="0" borderId="0" xfId="2" applyNumberFormat="1" applyFont="1" applyAlignment="1">
      <alignment horizontal="left"/>
    </xf>
    <xf numFmtId="44" fontId="0" fillId="0" borderId="3" xfId="0" applyNumberFormat="1" applyBorder="1"/>
    <xf numFmtId="44" fontId="0" fillId="0" borderId="2" xfId="0" applyNumberFormat="1" applyBorder="1"/>
    <xf numFmtId="0" fontId="0" fillId="0" borderId="0" xfId="0" applyProtection="1">
      <protection hidden="1"/>
    </xf>
    <xf numFmtId="14" fontId="0" fillId="2" borderId="1" xfId="0" applyNumberFormat="1" applyFill="1" applyBorder="1" applyProtection="1">
      <protection locked="0"/>
    </xf>
    <xf numFmtId="44" fontId="0" fillId="2" borderId="1" xfId="1" applyFont="1" applyFill="1" applyBorder="1" applyProtection="1">
      <protection locked="0"/>
    </xf>
    <xf numFmtId="44" fontId="0" fillId="2" borderId="1" xfId="1" applyFont="1" applyFill="1" applyBorder="1" applyAlignment="1" applyProtection="1">
      <alignment horizontal="right"/>
      <protection locked="0"/>
    </xf>
    <xf numFmtId="44" fontId="0" fillId="2" borderId="1" xfId="1" applyFont="1" applyFill="1" applyBorder="1" applyAlignment="1" applyProtection="1">
      <alignment vertical="top"/>
      <protection locked="0"/>
    </xf>
    <xf numFmtId="44" fontId="0" fillId="2" borderId="1" xfId="1" applyFont="1" applyFill="1" applyBorder="1" applyAlignment="1" applyProtection="1">
      <alignment horizontal="right" vertical="top"/>
      <protection locked="0"/>
    </xf>
    <xf numFmtId="0" fontId="0" fillId="0" borderId="1" xfId="0" applyBorder="1" applyAlignment="1">
      <alignment horizontal="left" vertical="top"/>
    </xf>
    <xf numFmtId="44" fontId="0" fillId="0" borderId="0" xfId="1" applyFont="1" applyBorder="1" applyAlignment="1">
      <alignment horizontal="right" vertical="top"/>
    </xf>
    <xf numFmtId="0" fontId="3" fillId="0" borderId="0" xfId="0" applyFont="1" applyAlignment="1">
      <alignment vertical="top" wrapText="1"/>
    </xf>
    <xf numFmtId="167" fontId="0" fillId="0" borderId="2" xfId="1" applyNumberFormat="1" applyFont="1" applyBorder="1" applyAlignment="1">
      <alignment horizontal="left"/>
    </xf>
    <xf numFmtId="0" fontId="2" fillId="0" borderId="2" xfId="0" applyFont="1" applyBorder="1"/>
    <xf numFmtId="164" fontId="0" fillId="0" borderId="2" xfId="2" applyNumberFormat="1" applyFont="1" applyBorder="1" applyAlignment="1">
      <alignment horizontal="left"/>
    </xf>
    <xf numFmtId="0" fontId="2" fillId="0" borderId="2" xfId="0" applyFont="1" applyBorder="1" applyAlignment="1">
      <alignment horizontal="right"/>
    </xf>
    <xf numFmtId="0" fontId="3" fillId="0" borderId="9" xfId="0" applyFont="1" applyBorder="1" applyAlignment="1">
      <alignment vertical="top" wrapText="1"/>
    </xf>
    <xf numFmtId="0" fontId="2" fillId="0" borderId="5" xfId="0" applyFont="1" applyBorder="1" applyAlignment="1">
      <alignment horizontal="right"/>
    </xf>
    <xf numFmtId="0" fontId="0" fillId="3" borderId="1" xfId="0" applyFill="1" applyBorder="1" applyProtection="1">
      <protection locked="0"/>
    </xf>
    <xf numFmtId="0" fontId="0" fillId="0" borderId="0" xfId="2" applyNumberFormat="1" applyFont="1"/>
    <xf numFmtId="49" fontId="0" fillId="0" borderId="0" xfId="0" applyNumberFormat="1"/>
    <xf numFmtId="0" fontId="9" fillId="0" borderId="0" xfId="0" applyFont="1" applyAlignment="1">
      <alignment horizontal="left" vertical="center"/>
    </xf>
    <xf numFmtId="0" fontId="11" fillId="0" borderId="0" xfId="0" applyFont="1" applyAlignment="1">
      <alignment vertical="center"/>
    </xf>
    <xf numFmtId="0" fontId="11" fillId="0" borderId="4" xfId="0" applyFont="1" applyBorder="1" applyAlignment="1">
      <alignment vertical="center"/>
    </xf>
    <xf numFmtId="0" fontId="3" fillId="0" borderId="0" xfId="0" applyFont="1" applyAlignment="1">
      <alignment horizontal="left" vertical="top" wrapText="1"/>
    </xf>
    <xf numFmtId="0" fontId="9" fillId="0" borderId="0" xfId="0" applyFont="1" applyAlignment="1">
      <alignment horizontal="left" vertical="center" wrapText="1"/>
    </xf>
    <xf numFmtId="0" fontId="0" fillId="2" borderId="10" xfId="0" applyFill="1" applyBorder="1" applyAlignment="1" applyProtection="1">
      <alignment horizontal="left" vertical="top"/>
      <protection locked="0"/>
    </xf>
    <xf numFmtId="0" fontId="0" fillId="2" borderId="11" xfId="0" applyFill="1" applyBorder="1" applyAlignment="1" applyProtection="1">
      <alignment horizontal="left" vertical="top"/>
      <protection locked="0"/>
    </xf>
    <xf numFmtId="0" fontId="0" fillId="2" borderId="12" xfId="0" applyFill="1" applyBorder="1" applyAlignment="1" applyProtection="1">
      <alignment horizontal="left" vertical="top"/>
      <protection locked="0"/>
    </xf>
    <xf numFmtId="0" fontId="0" fillId="2" borderId="1" xfId="0" applyFill="1" applyBorder="1" applyAlignment="1" applyProtection="1">
      <alignment horizontal="left" vertical="top"/>
      <protection locked="0"/>
    </xf>
    <xf numFmtId="0" fontId="0" fillId="0" borderId="0" xfId="0" applyAlignment="1">
      <alignment horizontal="center"/>
    </xf>
    <xf numFmtId="0" fontId="0" fillId="2" borderId="1" xfId="0" applyFill="1" applyBorder="1" applyAlignment="1" applyProtection="1">
      <alignment horizontal="left" vertical="top" wrapText="1"/>
      <protection locked="0"/>
    </xf>
    <xf numFmtId="0" fontId="7" fillId="0" borderId="0" xfId="0" applyFont="1" applyAlignment="1">
      <alignment horizontal="left" vertical="top" wrapText="1"/>
    </xf>
    <xf numFmtId="0" fontId="0" fillId="3" borderId="4"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3" borderId="8"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2" borderId="4" xfId="0" applyFill="1" applyBorder="1" applyAlignment="1" applyProtection="1">
      <alignment horizontal="left" vertical="top"/>
      <protection locked="0"/>
    </xf>
    <xf numFmtId="0" fontId="0" fillId="2" borderId="2" xfId="0" applyFill="1" applyBorder="1" applyAlignment="1" applyProtection="1">
      <alignment horizontal="left" vertical="top"/>
      <protection locked="0"/>
    </xf>
    <xf numFmtId="0" fontId="0" fillId="2" borderId="5" xfId="0" applyFill="1" applyBorder="1" applyAlignment="1" applyProtection="1">
      <alignment horizontal="left" vertical="top"/>
      <protection locked="0"/>
    </xf>
    <xf numFmtId="0" fontId="0" fillId="2" borderId="6"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8" xfId="0" applyFill="1" applyBorder="1" applyAlignment="1" applyProtection="1">
      <alignment horizontal="left" vertical="top"/>
      <protection locked="0"/>
    </xf>
    <xf numFmtId="0" fontId="0" fillId="2" borderId="3" xfId="0" applyFill="1" applyBorder="1" applyAlignment="1" applyProtection="1">
      <alignment horizontal="left" vertical="top"/>
      <protection locked="0"/>
    </xf>
    <xf numFmtId="0" fontId="0" fillId="2" borderId="9" xfId="0" applyFill="1" applyBorder="1" applyAlignment="1" applyProtection="1">
      <alignment horizontal="left" vertical="top"/>
      <protection locked="0"/>
    </xf>
    <xf numFmtId="0" fontId="0" fillId="3" borderId="1" xfId="0" applyFill="1" applyBorder="1" applyAlignment="1" applyProtection="1">
      <alignment horizontal="center"/>
      <protection locked="0"/>
    </xf>
    <xf numFmtId="0" fontId="3" fillId="0" borderId="6" xfId="0" applyFont="1" applyBorder="1" applyAlignment="1">
      <alignment horizontal="left" vertical="top" wrapText="1"/>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0" fontId="2" fillId="0" borderId="3" xfId="0" applyFont="1" applyBorder="1" applyAlignment="1">
      <alignment horizontal="right"/>
    </xf>
    <xf numFmtId="0" fontId="0" fillId="0" borderId="2" xfId="0" applyBorder="1" applyAlignment="1">
      <alignment horizontal="right"/>
    </xf>
    <xf numFmtId="0" fontId="3" fillId="0" borderId="0" xfId="0" applyFont="1" applyAlignment="1">
      <alignment horizontal="lef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804900"/>
      <color rgb="FF95C1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466248</xdr:colOff>
      <xdr:row>1</xdr:row>
      <xdr:rowOff>20406</xdr:rowOff>
    </xdr:from>
    <xdr:to>
      <xdr:col>3</xdr:col>
      <xdr:colOff>18097</xdr:colOff>
      <xdr:row>7</xdr:row>
      <xdr:rowOff>47631</xdr:rowOff>
    </xdr:to>
    <xdr:pic>
      <xdr:nvPicPr>
        <xdr:cNvPr id="4" name="Afbeelding 3">
          <a:extLst>
            <a:ext uri="{FF2B5EF4-FFF2-40B4-BE49-F238E27FC236}">
              <a16:creationId xmlns:a16="http://schemas.microsoft.com/office/drawing/2014/main" id="{1C050EF6-5913-AA66-F608-B256379DB7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248" y="199000"/>
          <a:ext cx="1998583" cy="117022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D88B2-FF8B-4B0E-88D2-4C31C7170BDF}">
  <dimension ref="A1:O147"/>
  <sheetViews>
    <sheetView showGridLines="0" tabSelected="1" topLeftCell="A120" zoomScale="160" zoomScaleNormal="160" workbookViewId="0">
      <selection activeCell="C44" sqref="C44"/>
    </sheetView>
  </sheetViews>
  <sheetFormatPr defaultColWidth="0" defaultRowHeight="14.4" zeroHeight="1" x14ac:dyDescent="0.3"/>
  <cols>
    <col min="1" max="1" width="8.88671875" style="26" customWidth="1"/>
    <col min="2" max="2" width="13.88671875" customWidth="1"/>
    <col min="3" max="3" width="12.88671875" bestFit="1" customWidth="1"/>
    <col min="4" max="5" width="15" customWidth="1"/>
    <col min="6" max="6" width="16.21875" style="12" bestFit="1" customWidth="1"/>
    <col min="7" max="7" width="14.6640625" customWidth="1"/>
    <col min="8" max="8" width="8.88671875" style="26" customWidth="1"/>
    <col min="9" max="9" width="10" style="26" hidden="1" customWidth="1"/>
    <col min="10" max="14" width="8.88671875" style="26" hidden="1" customWidth="1"/>
    <col min="15" max="15" width="11.44140625" style="26" hidden="1" customWidth="1"/>
    <col min="16" max="16384" width="8.88671875" style="26" hidden="1"/>
  </cols>
  <sheetData>
    <row r="1" spans="2:7" x14ac:dyDescent="0.3"/>
    <row r="2" spans="2:7" x14ac:dyDescent="0.3"/>
    <row r="3" spans="2:7" x14ac:dyDescent="0.3"/>
    <row r="4" spans="2:7" ht="19.2" customHeight="1" x14ac:dyDescent="0.3">
      <c r="D4" s="48" t="s">
        <v>52</v>
      </c>
      <c r="E4" s="48"/>
      <c r="F4" s="48"/>
      <c r="G4" s="48"/>
    </row>
    <row r="5" spans="2:7" x14ac:dyDescent="0.3">
      <c r="D5" s="48"/>
      <c r="E5" s="48"/>
      <c r="F5" s="48"/>
      <c r="G5" s="48"/>
    </row>
    <row r="6" spans="2:7" x14ac:dyDescent="0.3"/>
    <row r="7" spans="2:7" x14ac:dyDescent="0.3"/>
    <row r="8" spans="2:7" ht="14.4" customHeight="1" x14ac:dyDescent="0.3">
      <c r="B8" s="47" t="s">
        <v>53</v>
      </c>
      <c r="C8" s="47"/>
      <c r="D8" s="47"/>
      <c r="E8" s="47"/>
      <c r="F8" s="47"/>
      <c r="G8" s="47"/>
    </row>
    <row r="9" spans="2:7" x14ac:dyDescent="0.3">
      <c r="B9" s="47"/>
      <c r="C9" s="47"/>
      <c r="D9" s="47"/>
      <c r="E9" s="47"/>
      <c r="F9" s="47"/>
      <c r="G9" s="47"/>
    </row>
    <row r="10" spans="2:7" x14ac:dyDescent="0.3">
      <c r="B10" s="47"/>
      <c r="C10" s="47"/>
      <c r="D10" s="47"/>
      <c r="E10" s="47"/>
      <c r="F10" s="47"/>
      <c r="G10" s="47"/>
    </row>
    <row r="11" spans="2:7" x14ac:dyDescent="0.3"/>
    <row r="12" spans="2:7" ht="15.6" x14ac:dyDescent="0.3">
      <c r="B12" s="44" t="s">
        <v>0</v>
      </c>
    </row>
    <row r="13" spans="2:7" x14ac:dyDescent="0.3">
      <c r="B13" s="45" t="s">
        <v>1</v>
      </c>
    </row>
    <row r="14" spans="2:7" x14ac:dyDescent="0.3"/>
    <row r="15" spans="2:7" x14ac:dyDescent="0.3">
      <c r="B15" s="6" t="s">
        <v>2</v>
      </c>
      <c r="D15" s="54"/>
      <c r="E15" s="54"/>
      <c r="F15" s="54"/>
      <c r="G15" s="54"/>
    </row>
    <row r="16" spans="2:7" x14ac:dyDescent="0.3">
      <c r="B16" s="6" t="s">
        <v>3</v>
      </c>
      <c r="D16" s="54"/>
      <c r="E16" s="54"/>
      <c r="F16" s="54"/>
      <c r="G16" s="54"/>
    </row>
    <row r="17" spans="2:7" x14ac:dyDescent="0.3">
      <c r="B17" s="6" t="s">
        <v>4</v>
      </c>
      <c r="D17" s="54"/>
      <c r="E17" s="54"/>
      <c r="F17" s="54"/>
      <c r="G17" s="54"/>
    </row>
    <row r="18" spans="2:7" x14ac:dyDescent="0.3">
      <c r="B18" s="6"/>
      <c r="D18" s="54"/>
      <c r="E18" s="54"/>
      <c r="F18" s="54"/>
      <c r="G18" s="54"/>
    </row>
    <row r="19" spans="2:7" x14ac:dyDescent="0.3">
      <c r="B19" s="6"/>
      <c r="D19" s="54"/>
      <c r="E19" s="54"/>
      <c r="F19" s="54"/>
      <c r="G19" s="54"/>
    </row>
    <row r="20" spans="2:7" x14ac:dyDescent="0.3">
      <c r="B20" s="6" t="s">
        <v>5</v>
      </c>
      <c r="D20" s="54"/>
      <c r="E20" s="54"/>
      <c r="F20" s="54"/>
      <c r="G20" s="54"/>
    </row>
    <row r="21" spans="2:7" x14ac:dyDescent="0.3">
      <c r="B21" s="6" t="s">
        <v>6</v>
      </c>
      <c r="D21" s="54"/>
      <c r="E21" s="54"/>
      <c r="F21" s="54"/>
      <c r="G21" s="54"/>
    </row>
    <row r="22" spans="2:7" x14ac:dyDescent="0.3"/>
    <row r="23" spans="2:7" x14ac:dyDescent="0.3"/>
    <row r="24" spans="2:7" ht="15.6" x14ac:dyDescent="0.3">
      <c r="B24" s="44" t="s">
        <v>7</v>
      </c>
    </row>
    <row r="25" spans="2:7" x14ac:dyDescent="0.3">
      <c r="B25" s="8" t="s">
        <v>54</v>
      </c>
      <c r="C25" s="1"/>
      <c r="D25" s="52"/>
      <c r="E25" s="52"/>
      <c r="F25" s="52"/>
      <c r="G25" s="52"/>
    </row>
    <row r="26" spans="2:7" x14ac:dyDescent="0.3">
      <c r="B26" s="8" t="s">
        <v>8</v>
      </c>
      <c r="C26" s="1"/>
      <c r="D26" s="52"/>
      <c r="E26" s="52"/>
      <c r="F26" s="52"/>
      <c r="G26" s="52"/>
    </row>
    <row r="27" spans="2:7" x14ac:dyDescent="0.3">
      <c r="B27" s="8" t="s">
        <v>55</v>
      </c>
      <c r="C27" s="1"/>
      <c r="D27" s="52"/>
      <c r="E27" s="52"/>
      <c r="F27" s="52"/>
      <c r="G27" s="52"/>
    </row>
    <row r="28" spans="2:7" x14ac:dyDescent="0.3">
      <c r="B28" s="8" t="s">
        <v>9</v>
      </c>
      <c r="C28" s="1"/>
      <c r="D28" s="11" t="s">
        <v>10</v>
      </c>
      <c r="E28" s="27"/>
      <c r="F28" s="13" t="s">
        <v>11</v>
      </c>
      <c r="G28" s="27"/>
    </row>
    <row r="29" spans="2:7" x14ac:dyDescent="0.3">
      <c r="B29" s="8" t="s">
        <v>56</v>
      </c>
      <c r="C29" s="7"/>
      <c r="D29" s="53">
        <f>G28-E28</f>
        <v>0</v>
      </c>
      <c r="E29" s="53"/>
      <c r="F29" s="53"/>
      <c r="G29" t="s">
        <v>12</v>
      </c>
    </row>
    <row r="30" spans="2:7" ht="14.4" customHeight="1" x14ac:dyDescent="0.3">
      <c r="D30" s="55" t="str">
        <f>IF(AND(D27="Event",(D29&gt;8)),"Opgelet, voor een event kan de verzekerde periode niet langer dan 8 dagen bedragen! Neem contact op met het KLJ-secreatriaat voor een aangepast voorstel"," ")</f>
        <v xml:space="preserve"> </v>
      </c>
      <c r="E30" s="55"/>
      <c r="F30" s="55"/>
      <c r="G30" s="55"/>
    </row>
    <row r="31" spans="2:7" ht="14.4" customHeight="1" x14ac:dyDescent="0.3">
      <c r="D31" s="55"/>
      <c r="E31" s="55"/>
      <c r="F31" s="55"/>
      <c r="G31" s="55"/>
    </row>
    <row r="32" spans="2:7" x14ac:dyDescent="0.3">
      <c r="D32" s="55"/>
      <c r="E32" s="55"/>
      <c r="F32" s="55"/>
      <c r="G32" s="55"/>
    </row>
    <row r="33" spans="2:7" ht="15.6" x14ac:dyDescent="0.3">
      <c r="B33" s="44" t="s">
        <v>57</v>
      </c>
    </row>
    <row r="34" spans="2:7" x14ac:dyDescent="0.3">
      <c r="B34" s="6" t="s">
        <v>4</v>
      </c>
      <c r="D34" s="62"/>
      <c r="E34" s="63"/>
      <c r="F34" s="63"/>
      <c r="G34" s="64"/>
    </row>
    <row r="35" spans="2:7" x14ac:dyDescent="0.3">
      <c r="B35" s="6"/>
      <c r="D35" s="65"/>
      <c r="E35" s="66"/>
      <c r="F35" s="66"/>
      <c r="G35" s="67"/>
    </row>
    <row r="36" spans="2:7" x14ac:dyDescent="0.3">
      <c r="D36" s="68"/>
      <c r="E36" s="69"/>
      <c r="F36" s="69"/>
      <c r="G36" s="70"/>
    </row>
    <row r="37" spans="2:7" x14ac:dyDescent="0.3"/>
    <row r="38" spans="2:7" ht="15.6" x14ac:dyDescent="0.3">
      <c r="B38" s="44" t="s">
        <v>51</v>
      </c>
    </row>
    <row r="39" spans="2:7" ht="14.4" customHeight="1" x14ac:dyDescent="0.3">
      <c r="B39" s="77" t="s">
        <v>13</v>
      </c>
      <c r="C39" s="77"/>
      <c r="D39" s="77"/>
      <c r="E39" s="77"/>
      <c r="F39" s="77"/>
      <c r="G39" s="77"/>
    </row>
    <row r="40" spans="2:7" x14ac:dyDescent="0.3">
      <c r="B40" s="77"/>
      <c r="C40" s="77"/>
      <c r="D40" s="77"/>
      <c r="E40" s="77"/>
      <c r="F40" s="77"/>
      <c r="G40" s="77"/>
    </row>
    <row r="41" spans="2:7" x14ac:dyDescent="0.3">
      <c r="B41" s="77"/>
      <c r="C41" s="77"/>
      <c r="D41" s="77"/>
      <c r="E41" s="77"/>
      <c r="F41" s="77"/>
      <c r="G41" s="77"/>
    </row>
    <row r="42" spans="2:7" x14ac:dyDescent="0.3">
      <c r="B42" s="2"/>
      <c r="C42" s="2"/>
      <c r="D42" s="2"/>
      <c r="E42" s="2"/>
      <c r="F42" s="2"/>
      <c r="G42" s="2"/>
    </row>
    <row r="43" spans="2:7" x14ac:dyDescent="0.3">
      <c r="B43" s="45" t="s">
        <v>14</v>
      </c>
    </row>
    <row r="44" spans="2:7" x14ac:dyDescent="0.3">
      <c r="B44" s="1" t="s">
        <v>15</v>
      </c>
      <c r="C44" s="30"/>
      <c r="F44" s="12" t="s">
        <v>16</v>
      </c>
      <c r="G44" s="23" t="str">
        <f>IF(C44="","",VLOOKUP(C44,Data!$L$2:$M$4,2,FALSE))</f>
        <v/>
      </c>
    </row>
    <row r="45" spans="2:7" x14ac:dyDescent="0.3">
      <c r="B45" s="3"/>
    </row>
    <row r="46" spans="2:7" x14ac:dyDescent="0.3">
      <c r="B46" s="1" t="s">
        <v>17</v>
      </c>
      <c r="C46" s="49"/>
      <c r="D46" s="50"/>
      <c r="E46" s="51"/>
      <c r="F46" s="12" t="s">
        <v>18</v>
      </c>
      <c r="G46" s="29"/>
    </row>
    <row r="47" spans="2:7" x14ac:dyDescent="0.3">
      <c r="B47" s="1" t="s">
        <v>17</v>
      </c>
      <c r="C47" s="49"/>
      <c r="D47" s="50"/>
      <c r="E47" s="51"/>
      <c r="F47" s="12" t="s">
        <v>18</v>
      </c>
      <c r="G47" s="29"/>
    </row>
    <row r="48" spans="2:7" x14ac:dyDescent="0.3">
      <c r="B48" s="1" t="s">
        <v>17</v>
      </c>
      <c r="C48" s="49"/>
      <c r="D48" s="50"/>
      <c r="E48" s="51"/>
      <c r="F48" s="12" t="s">
        <v>18</v>
      </c>
      <c r="G48" s="29"/>
    </row>
    <row r="49" spans="2:7" x14ac:dyDescent="0.3"/>
    <row r="50" spans="2:7" x14ac:dyDescent="0.3">
      <c r="F50" s="12" t="s">
        <v>19</v>
      </c>
      <c r="G50" s="9">
        <f>SUM(G46:G48)</f>
        <v>0</v>
      </c>
    </row>
    <row r="51" spans="2:7" x14ac:dyDescent="0.3">
      <c r="B51" s="8" t="s">
        <v>20</v>
      </c>
      <c r="C51" s="19" t="str" cm="1">
        <f t="array" ref="C51">IF(C44="","",INDEX(Data!$E:$E,MATCH(1,(Aanvraag!C44=Data!$A:$A)*(Data!$J$2=Data!$B:$B)*(B43=Data!$C:$C),0))*1000)</f>
        <v/>
      </c>
      <c r="D51" s="6" t="s">
        <v>21</v>
      </c>
      <c r="E51" s="18" t="str" cm="1">
        <f t="array" ref="E51">IF(C44="","",INDEX(Data!$F:$F,MATCH(1,(Aanvraag!C44=Data!$A:$A)*(Data!$J$2=Data!$B:$B)*(B43=Data!$C:$C),0)))</f>
        <v/>
      </c>
      <c r="F51" s="20" t="s">
        <v>22</v>
      </c>
      <c r="G51" s="21" t="str">
        <f>IF(C44="","",((G50*C51)*(1+E51))/1000)</f>
        <v/>
      </c>
    </row>
    <row r="52" spans="2:7" x14ac:dyDescent="0.3"/>
    <row r="53" spans="2:7" x14ac:dyDescent="0.3">
      <c r="B53" s="45" t="s">
        <v>23</v>
      </c>
    </row>
    <row r="54" spans="2:7" x14ac:dyDescent="0.3">
      <c r="B54" s="1" t="s">
        <v>15</v>
      </c>
      <c r="C54" s="30"/>
      <c r="F54" s="12" t="s">
        <v>16</v>
      </c>
      <c r="G54" s="23" t="str">
        <f>IF(C54="","",VLOOKUP(C54,Data!$L$2:$M$4,2,FALSE))</f>
        <v/>
      </c>
    </row>
    <row r="55" spans="2:7" x14ac:dyDescent="0.3">
      <c r="B55" s="3"/>
    </row>
    <row r="56" spans="2:7" x14ac:dyDescent="0.3">
      <c r="B56" s="1" t="s">
        <v>17</v>
      </c>
      <c r="C56" s="49"/>
      <c r="D56" s="50"/>
      <c r="E56" s="51"/>
      <c r="F56" s="12" t="s">
        <v>18</v>
      </c>
      <c r="G56" s="29"/>
    </row>
    <row r="57" spans="2:7" x14ac:dyDescent="0.3">
      <c r="B57" s="1" t="s">
        <v>17</v>
      </c>
      <c r="C57" s="49"/>
      <c r="D57" s="50"/>
      <c r="E57" s="51"/>
      <c r="F57" s="12" t="s">
        <v>18</v>
      </c>
      <c r="G57" s="29"/>
    </row>
    <row r="58" spans="2:7" x14ac:dyDescent="0.3">
      <c r="B58" s="1" t="s">
        <v>17</v>
      </c>
      <c r="C58" s="49"/>
      <c r="D58" s="50"/>
      <c r="E58" s="51"/>
      <c r="F58" s="12" t="s">
        <v>18</v>
      </c>
      <c r="G58" s="29"/>
    </row>
    <row r="59" spans="2:7" x14ac:dyDescent="0.3"/>
    <row r="60" spans="2:7" x14ac:dyDescent="0.3">
      <c r="F60" s="12" t="s">
        <v>19</v>
      </c>
      <c r="G60" s="9">
        <f t="shared" ref="G60" si="0">SUM(G56:G58)</f>
        <v>0</v>
      </c>
    </row>
    <row r="61" spans="2:7" x14ac:dyDescent="0.3">
      <c r="B61" s="8" t="s">
        <v>20</v>
      </c>
      <c r="C61" s="19" t="str" cm="1">
        <f t="array" ref="C61">IF(C54="","",INDEX(Data!$E:$E,MATCH(1,(Aanvraag!C54=Data!$A:$A)*(Data!$J$2=Data!$B:$B)*(B53=Data!$C:$C),0))*1000)</f>
        <v/>
      </c>
      <c r="D61" s="6" t="s">
        <v>21</v>
      </c>
      <c r="E61" s="18" t="str" cm="1">
        <f t="array" ref="E61">IF(C54="","",INDEX(Data!$F:$F,MATCH(1,(Aanvraag!C54=Data!$A:$A)*(Data!$J$2=Data!$B:$B)*(B53=Data!$C:$C),0)))</f>
        <v/>
      </c>
      <c r="F61" s="20" t="s">
        <v>22</v>
      </c>
      <c r="G61" s="21" t="str">
        <f t="shared" ref="G61" si="1">IF(C54="","",((G60*C61)*(1+E61))/1000)</f>
        <v/>
      </c>
    </row>
    <row r="62" spans="2:7" x14ac:dyDescent="0.3"/>
    <row r="63" spans="2:7" x14ac:dyDescent="0.3">
      <c r="B63" s="45" t="s">
        <v>24</v>
      </c>
    </row>
    <row r="64" spans="2:7" x14ac:dyDescent="0.3">
      <c r="B64" s="1" t="s">
        <v>15</v>
      </c>
      <c r="C64" s="30"/>
      <c r="F64" s="12" t="s">
        <v>16</v>
      </c>
      <c r="G64" s="23" t="str">
        <f>IF(C64="","",VLOOKUP(C64,Data!$L$2:$M$4,2,FALSE))</f>
        <v/>
      </c>
    </row>
    <row r="65" spans="2:7" x14ac:dyDescent="0.3">
      <c r="B65" s="3"/>
    </row>
    <row r="66" spans="2:7" x14ac:dyDescent="0.3">
      <c r="B66" s="1" t="s">
        <v>17</v>
      </c>
      <c r="C66" s="49"/>
      <c r="D66" s="50"/>
      <c r="E66" s="51"/>
      <c r="F66" s="12" t="s">
        <v>18</v>
      </c>
      <c r="G66" s="29"/>
    </row>
    <row r="67" spans="2:7" x14ac:dyDescent="0.3">
      <c r="B67" s="1" t="s">
        <v>17</v>
      </c>
      <c r="C67" s="49"/>
      <c r="D67" s="50"/>
      <c r="E67" s="51"/>
      <c r="F67" s="12" t="s">
        <v>18</v>
      </c>
      <c r="G67" s="29"/>
    </row>
    <row r="68" spans="2:7" x14ac:dyDescent="0.3">
      <c r="B68" s="1" t="s">
        <v>17</v>
      </c>
      <c r="C68" s="49"/>
      <c r="D68" s="50"/>
      <c r="E68" s="51"/>
      <c r="F68" s="12" t="s">
        <v>18</v>
      </c>
      <c r="G68" s="29"/>
    </row>
    <row r="69" spans="2:7" x14ac:dyDescent="0.3"/>
    <row r="70" spans="2:7" x14ac:dyDescent="0.3">
      <c r="F70" s="12" t="s">
        <v>19</v>
      </c>
      <c r="G70" s="9">
        <f t="shared" ref="G70" si="2">SUM(G66:G68)</f>
        <v>0</v>
      </c>
    </row>
    <row r="71" spans="2:7" x14ac:dyDescent="0.3">
      <c r="B71" s="8" t="s">
        <v>20</v>
      </c>
      <c r="C71" s="19" t="str" cm="1">
        <f t="array" ref="C71">IF(C64="","",INDEX(Data!$E:$E,MATCH(1,(Aanvraag!C64=Data!$A:$A)*(Data!$J$2=Data!$B:$B)*(B63=Data!$C:$C),0))*1000)</f>
        <v/>
      </c>
      <c r="D71" s="6" t="s">
        <v>21</v>
      </c>
      <c r="E71" s="18" t="str" cm="1">
        <f t="array" ref="E71">IF(C64="","",INDEX(Data!$F:$F,MATCH(1,(Aanvraag!C64=Data!$A:$A)*(Data!$J$2=Data!$B:$B)*(B63=Data!$C:$C),0)))</f>
        <v/>
      </c>
      <c r="F71" s="20" t="s">
        <v>22</v>
      </c>
      <c r="G71" s="21" t="str">
        <f t="shared" ref="G71" si="3">IF(C64="","",((G70*C71)*(1+E71))/1000)</f>
        <v/>
      </c>
    </row>
    <row r="72" spans="2:7" x14ac:dyDescent="0.3"/>
    <row r="73" spans="2:7" x14ac:dyDescent="0.3">
      <c r="B73" s="45" t="s">
        <v>25</v>
      </c>
    </row>
    <row r="74" spans="2:7" x14ac:dyDescent="0.3">
      <c r="B74" s="1" t="s">
        <v>15</v>
      </c>
      <c r="C74" s="30"/>
      <c r="F74" s="12" t="s">
        <v>16</v>
      </c>
      <c r="G74" s="23" t="str">
        <f>IF(C74="","",VLOOKUP(C74,Data!$L$2:$M$4,2,FALSE))</f>
        <v/>
      </c>
    </row>
    <row r="75" spans="2:7" x14ac:dyDescent="0.3">
      <c r="B75" s="3"/>
    </row>
    <row r="76" spans="2:7" x14ac:dyDescent="0.3">
      <c r="B76" s="1" t="s">
        <v>17</v>
      </c>
      <c r="C76" s="49"/>
      <c r="D76" s="50"/>
      <c r="E76" s="51"/>
      <c r="F76" s="12" t="s">
        <v>18</v>
      </c>
      <c r="G76" s="29"/>
    </row>
    <row r="77" spans="2:7" x14ac:dyDescent="0.3">
      <c r="B77" s="1" t="s">
        <v>17</v>
      </c>
      <c r="C77" s="49"/>
      <c r="D77" s="50"/>
      <c r="E77" s="51"/>
      <c r="F77" s="12" t="s">
        <v>18</v>
      </c>
      <c r="G77" s="29"/>
    </row>
    <row r="78" spans="2:7" x14ac:dyDescent="0.3">
      <c r="B78" s="1" t="s">
        <v>17</v>
      </c>
      <c r="C78" s="49"/>
      <c r="D78" s="50"/>
      <c r="E78" s="51"/>
      <c r="F78" s="12" t="s">
        <v>18</v>
      </c>
      <c r="G78" s="29"/>
    </row>
    <row r="79" spans="2:7" x14ac:dyDescent="0.3"/>
    <row r="80" spans="2:7" x14ac:dyDescent="0.3">
      <c r="F80" s="12" t="s">
        <v>19</v>
      </c>
      <c r="G80" s="9">
        <f t="shared" ref="G80" si="4">SUM(G76:G78)</f>
        <v>0</v>
      </c>
    </row>
    <row r="81" spans="2:7" x14ac:dyDescent="0.3">
      <c r="B81" s="8" t="s">
        <v>20</v>
      </c>
      <c r="C81" s="19" t="str" cm="1">
        <f t="array" ref="C81">IF(C74="","",INDEX(Data!$E:$E,MATCH(1,(Aanvraag!C74=Data!$A:$A)*(Data!$J$2=Data!$B:$B)*(B73=Data!$C:$C),0))*1000)</f>
        <v/>
      </c>
      <c r="D81" s="6" t="s">
        <v>21</v>
      </c>
      <c r="E81" s="18" t="str" cm="1">
        <f t="array" ref="E81">IF(C74="","",INDEX(Data!$F:$F,MATCH(1,(Aanvraag!C74=Data!$A:$A)*(Data!$J$2=Data!$B:$B)*(B73=Data!$C:$C),0)))</f>
        <v/>
      </c>
      <c r="F81" s="20" t="s">
        <v>22</v>
      </c>
      <c r="G81" s="21" t="str">
        <f t="shared" ref="G81" si="5">IF(C74="","",((G80*C81)*(1+E81))/1000)</f>
        <v/>
      </c>
    </row>
    <row r="82" spans="2:7" x14ac:dyDescent="0.3"/>
    <row r="83" spans="2:7" x14ac:dyDescent="0.3">
      <c r="B83" s="45" t="s">
        <v>26</v>
      </c>
    </row>
    <row r="84" spans="2:7" x14ac:dyDescent="0.3">
      <c r="B84" s="1" t="s">
        <v>15</v>
      </c>
      <c r="C84" s="30"/>
      <c r="F84" s="12" t="s">
        <v>16</v>
      </c>
      <c r="G84" s="23" t="str">
        <f>IF(C84="","",VLOOKUP(C84,Data!$L$2:$M$4,2,FALSE))</f>
        <v/>
      </c>
    </row>
    <row r="85" spans="2:7" x14ac:dyDescent="0.3">
      <c r="B85" s="3"/>
    </row>
    <row r="86" spans="2:7" x14ac:dyDescent="0.3">
      <c r="B86" s="1" t="s">
        <v>17</v>
      </c>
      <c r="C86" s="49"/>
      <c r="D86" s="50"/>
      <c r="E86" s="51"/>
      <c r="F86" s="12" t="s">
        <v>18</v>
      </c>
      <c r="G86" s="29"/>
    </row>
    <row r="87" spans="2:7" x14ac:dyDescent="0.3">
      <c r="B87" s="1" t="s">
        <v>17</v>
      </c>
      <c r="C87" s="49"/>
      <c r="D87" s="50"/>
      <c r="E87" s="51"/>
      <c r="F87" s="12" t="s">
        <v>18</v>
      </c>
      <c r="G87" s="29"/>
    </row>
    <row r="88" spans="2:7" x14ac:dyDescent="0.3">
      <c r="B88" s="1" t="s">
        <v>17</v>
      </c>
      <c r="C88" s="49"/>
      <c r="D88" s="50"/>
      <c r="E88" s="51"/>
      <c r="F88" s="12" t="s">
        <v>18</v>
      </c>
      <c r="G88" s="29"/>
    </row>
    <row r="89" spans="2:7" x14ac:dyDescent="0.3"/>
    <row r="90" spans="2:7" x14ac:dyDescent="0.3">
      <c r="F90" s="12" t="s">
        <v>19</v>
      </c>
      <c r="G90" s="9">
        <f t="shared" ref="G90" si="6">SUM(G86:G88)</f>
        <v>0</v>
      </c>
    </row>
    <row r="91" spans="2:7" x14ac:dyDescent="0.3">
      <c r="B91" s="8" t="s">
        <v>20</v>
      </c>
      <c r="C91" s="19" t="str" cm="1">
        <f t="array" ref="C91">IF(C84="","",INDEX(Data!$E:$E,MATCH(1,(Aanvraag!C84=Data!$A:$A)*(Data!$J$2=Data!$B:$B)*(B83=Data!$C:$C),0))*1000)</f>
        <v/>
      </c>
      <c r="D91" s="6" t="s">
        <v>21</v>
      </c>
      <c r="E91" s="18" t="str" cm="1">
        <f t="array" ref="E91">IF(C84="","",INDEX(Data!$F:$F,MATCH(1,(Aanvraag!C84=Data!$A:$A)*(Data!$J$2=Data!$B:$B)*(B83=Data!$C:$C),0)))</f>
        <v/>
      </c>
      <c r="F91" s="20" t="s">
        <v>22</v>
      </c>
      <c r="G91" s="21" t="str">
        <f t="shared" ref="G91" si="7">IF(C84="","",((G90*C91)*(1+E91))/1000)</f>
        <v/>
      </c>
    </row>
    <row r="92" spans="2:7" x14ac:dyDescent="0.3"/>
    <row r="93" spans="2:7" x14ac:dyDescent="0.3">
      <c r="B93" s="45" t="s">
        <v>50</v>
      </c>
    </row>
    <row r="94" spans="2:7" x14ac:dyDescent="0.3">
      <c r="B94" s="1" t="s">
        <v>15</v>
      </c>
      <c r="C94" s="30"/>
      <c r="F94" s="12" t="s">
        <v>16</v>
      </c>
      <c r="G94" s="23" t="str">
        <f>IF(C94="","",VLOOKUP(C94,Data!$L$2:$M$4,2,FALSE))</f>
        <v/>
      </c>
    </row>
    <row r="95" spans="2:7" x14ac:dyDescent="0.3">
      <c r="B95" s="3"/>
    </row>
    <row r="96" spans="2:7" x14ac:dyDescent="0.3">
      <c r="B96" s="1" t="s">
        <v>17</v>
      </c>
      <c r="C96" s="49"/>
      <c r="D96" s="50"/>
      <c r="E96" s="51"/>
      <c r="F96" s="12" t="s">
        <v>18</v>
      </c>
      <c r="G96" s="29"/>
    </row>
    <row r="97" spans="2:9" x14ac:dyDescent="0.3">
      <c r="B97" s="1" t="s">
        <v>17</v>
      </c>
      <c r="C97" s="49"/>
      <c r="D97" s="50"/>
      <c r="E97" s="51"/>
      <c r="F97" s="12" t="s">
        <v>18</v>
      </c>
      <c r="G97" s="29"/>
    </row>
    <row r="98" spans="2:9" x14ac:dyDescent="0.3">
      <c r="B98" s="1" t="s">
        <v>17</v>
      </c>
      <c r="C98" s="49"/>
      <c r="D98" s="50"/>
      <c r="E98" s="51"/>
      <c r="F98" s="12" t="s">
        <v>18</v>
      </c>
      <c r="G98" s="29"/>
    </row>
    <row r="99" spans="2:9" x14ac:dyDescent="0.3"/>
    <row r="100" spans="2:9" x14ac:dyDescent="0.3">
      <c r="F100" s="12" t="s">
        <v>19</v>
      </c>
      <c r="G100" s="9">
        <f t="shared" ref="G100" si="8">SUM(G96:G98)</f>
        <v>0</v>
      </c>
    </row>
    <row r="101" spans="2:9" x14ac:dyDescent="0.3">
      <c r="B101" s="8" t="s">
        <v>20</v>
      </c>
      <c r="C101" s="19" t="str" cm="1">
        <f t="array" ref="C101">IF(C94="","",INDEX(Data!$E:$E,MATCH(1,(Aanvraag!C94=Data!$A:$A)*(Data!$J$2=Data!$B:$B)*(B93=Data!$C:$C),0))*1000)</f>
        <v/>
      </c>
      <c r="D101" s="6" t="s">
        <v>21</v>
      </c>
      <c r="E101" s="18" t="str" cm="1">
        <f t="array" ref="E101">IF(C94="","",INDEX(Data!$F:$F,MATCH(1,(Aanvraag!C94=Data!$A:$A)*(Data!$J$2=Data!$B:$B)*(B93=Data!$C:$C),0)))</f>
        <v/>
      </c>
      <c r="F101" s="20" t="s">
        <v>22</v>
      </c>
      <c r="G101" s="21" t="str">
        <f t="shared" ref="G101" si="9">IF(C94="","",((G100*C101)*(1+E101))/1000)</f>
        <v/>
      </c>
    </row>
    <row r="102" spans="2:9" x14ac:dyDescent="0.3"/>
    <row r="103" spans="2:9" x14ac:dyDescent="0.3">
      <c r="B103" s="45" t="s">
        <v>27</v>
      </c>
    </row>
    <row r="104" spans="2:9" x14ac:dyDescent="0.3">
      <c r="B104" s="1" t="s">
        <v>15</v>
      </c>
      <c r="C104" s="28"/>
      <c r="F104" s="12" t="s">
        <v>16</v>
      </c>
      <c r="G104" s="23" t="str">
        <f>IF(C104="","",VLOOKUP(C104,Data!$L$2:$M$4,2,FALSE))</f>
        <v/>
      </c>
    </row>
    <row r="105" spans="2:9" x14ac:dyDescent="0.3">
      <c r="B105" s="3"/>
    </row>
    <row r="106" spans="2:9" x14ac:dyDescent="0.3">
      <c r="B106" s="1" t="s">
        <v>17</v>
      </c>
      <c r="C106" s="52"/>
      <c r="D106" s="52"/>
      <c r="E106" s="52"/>
      <c r="F106" s="12" t="s">
        <v>18</v>
      </c>
      <c r="G106" s="31"/>
      <c r="I106" s="26">
        <f>IF(G106="",0,1)</f>
        <v>0</v>
      </c>
    </row>
    <row r="107" spans="2:9" x14ac:dyDescent="0.3">
      <c r="B107" s="1"/>
      <c r="C107" s="32" t="s">
        <v>28</v>
      </c>
      <c r="D107" s="52"/>
      <c r="E107" s="52"/>
      <c r="F107" s="12" t="s">
        <v>22</v>
      </c>
      <c r="G107" s="33">
        <f>IF(G106="",0,IF(((G106*C125)*(1+E125))/1000&lt;25,25,((G106*C125)*(1+E125))/1000))</f>
        <v>0</v>
      </c>
      <c r="I107" s="26">
        <f t="shared" ref="I107:I118" si="10">IF(G107="",0,1)</f>
        <v>1</v>
      </c>
    </row>
    <row r="108" spans="2:9" x14ac:dyDescent="0.3">
      <c r="B108" s="1"/>
      <c r="C108" s="32" t="s">
        <v>29</v>
      </c>
      <c r="D108" s="52"/>
      <c r="E108" s="52"/>
      <c r="G108" s="33"/>
      <c r="I108" s="26">
        <f t="shared" si="10"/>
        <v>0</v>
      </c>
    </row>
    <row r="109" spans="2:9" x14ac:dyDescent="0.3">
      <c r="B109" s="1"/>
      <c r="C109" s="32" t="s">
        <v>30</v>
      </c>
      <c r="D109" s="52"/>
      <c r="E109" s="52"/>
      <c r="G109" s="33"/>
      <c r="I109" s="26">
        <f t="shared" si="10"/>
        <v>0</v>
      </c>
    </row>
    <row r="110" spans="2:9" x14ac:dyDescent="0.3">
      <c r="B110" s="1"/>
      <c r="C110" s="32" t="s">
        <v>31</v>
      </c>
      <c r="D110" s="52"/>
      <c r="E110" s="52"/>
      <c r="G110" s="33"/>
      <c r="I110" s="26">
        <f t="shared" si="10"/>
        <v>0</v>
      </c>
    </row>
    <row r="111" spans="2:9" x14ac:dyDescent="0.3">
      <c r="B111" s="1"/>
      <c r="C111" s="12"/>
      <c r="D111" s="12"/>
      <c r="E111" s="12"/>
      <c r="G111" s="33"/>
    </row>
    <row r="112" spans="2:9" x14ac:dyDescent="0.3">
      <c r="B112" s="1" t="s">
        <v>17</v>
      </c>
      <c r="C112" s="52"/>
      <c r="D112" s="52"/>
      <c r="E112" s="52"/>
      <c r="F112" s="12" t="s">
        <v>18</v>
      </c>
      <c r="G112" s="31"/>
      <c r="I112" s="26">
        <f t="shared" si="10"/>
        <v>0</v>
      </c>
    </row>
    <row r="113" spans="2:9" x14ac:dyDescent="0.3">
      <c r="B113" s="1"/>
      <c r="C113" s="32" t="s">
        <v>28</v>
      </c>
      <c r="D113" s="52"/>
      <c r="E113" s="52"/>
      <c r="F113" s="12" t="s">
        <v>22</v>
      </c>
      <c r="G113" s="33">
        <f>IF(G112="",0,IF(((G112*C125)*(1+E125))/1000&lt;25,25,((G112*C125)*(1+E125))/1000))</f>
        <v>0</v>
      </c>
      <c r="I113" s="26">
        <f t="shared" si="10"/>
        <v>1</v>
      </c>
    </row>
    <row r="114" spans="2:9" x14ac:dyDescent="0.3">
      <c r="B114" s="1"/>
      <c r="C114" s="32" t="s">
        <v>29</v>
      </c>
      <c r="D114" s="52"/>
      <c r="E114" s="52"/>
      <c r="G114" s="33"/>
      <c r="I114" s="26">
        <f t="shared" si="10"/>
        <v>0</v>
      </c>
    </row>
    <row r="115" spans="2:9" x14ac:dyDescent="0.3">
      <c r="B115" s="1"/>
      <c r="C115" s="32" t="s">
        <v>30</v>
      </c>
      <c r="D115" s="52"/>
      <c r="E115" s="52"/>
      <c r="G115" s="33"/>
      <c r="I115" s="26">
        <f t="shared" si="10"/>
        <v>0</v>
      </c>
    </row>
    <row r="116" spans="2:9" x14ac:dyDescent="0.3">
      <c r="B116" s="1"/>
      <c r="C116" s="32" t="s">
        <v>31</v>
      </c>
      <c r="D116" s="52"/>
      <c r="E116" s="52"/>
      <c r="G116" s="33"/>
      <c r="I116" s="26">
        <f t="shared" si="10"/>
        <v>0</v>
      </c>
    </row>
    <row r="117" spans="2:9" x14ac:dyDescent="0.3">
      <c r="B117" s="1"/>
      <c r="C117" s="12"/>
      <c r="D117" s="12"/>
      <c r="E117" s="12"/>
      <c r="G117" s="33"/>
    </row>
    <row r="118" spans="2:9" x14ac:dyDescent="0.3">
      <c r="B118" s="1" t="s">
        <v>17</v>
      </c>
      <c r="C118" s="52"/>
      <c r="D118" s="52"/>
      <c r="E118" s="52"/>
      <c r="F118" s="12" t="s">
        <v>18</v>
      </c>
      <c r="G118" s="31"/>
      <c r="I118" s="26">
        <f t="shared" si="10"/>
        <v>0</v>
      </c>
    </row>
    <row r="119" spans="2:9" x14ac:dyDescent="0.3">
      <c r="B119" s="1"/>
      <c r="C119" s="32" t="s">
        <v>28</v>
      </c>
      <c r="D119" s="52"/>
      <c r="E119" s="52"/>
      <c r="F119" s="12" t="s">
        <v>22</v>
      </c>
      <c r="G119" s="10">
        <f>IF(G118="",0,IF(((G118*C125)*(1+E125))/1000&lt;25,25,((G118*C125)*(1+E125))/1000))</f>
        <v>0</v>
      </c>
    </row>
    <row r="120" spans="2:9" x14ac:dyDescent="0.3">
      <c r="B120" s="1"/>
      <c r="C120" s="32" t="s">
        <v>29</v>
      </c>
      <c r="D120" s="52"/>
      <c r="E120" s="52"/>
      <c r="G120" s="10"/>
    </row>
    <row r="121" spans="2:9" x14ac:dyDescent="0.3">
      <c r="B121" s="1"/>
      <c r="C121" s="32" t="s">
        <v>30</v>
      </c>
      <c r="D121" s="52"/>
      <c r="E121" s="52"/>
      <c r="G121" s="10"/>
    </row>
    <row r="122" spans="2:9" x14ac:dyDescent="0.3">
      <c r="B122" s="1"/>
      <c r="C122" s="32" t="s">
        <v>31</v>
      </c>
      <c r="D122" s="52"/>
      <c r="E122" s="52"/>
      <c r="G122" s="10"/>
    </row>
    <row r="123" spans="2:9" x14ac:dyDescent="0.3"/>
    <row r="124" spans="2:9" x14ac:dyDescent="0.3">
      <c r="F124" s="12" t="s">
        <v>19</v>
      </c>
      <c r="G124" s="9">
        <f>G118+G112+G106</f>
        <v>0</v>
      </c>
    </row>
    <row r="125" spans="2:9" x14ac:dyDescent="0.3">
      <c r="B125" s="8" t="s">
        <v>20</v>
      </c>
      <c r="C125" s="19" t="str" cm="1">
        <f t="array" ref="C125">IF(C104="","",INDEX(Data!E:E,MATCH(1,(Aanvraag!C104=Data!A:A)*(Data!$J$2=Data!B:B)*(B103=Data!C:C),0))*1000)</f>
        <v/>
      </c>
      <c r="D125" s="6" t="s">
        <v>21</v>
      </c>
      <c r="E125" s="18" t="str" cm="1">
        <f t="array" ref="E125">IF(C104="","",INDEX(Data!F:F,MATCH(1,(Aanvraag!C104=Data!A:A)*(Data!$J$2=Data!B:B)*(B103=Data!C:C),0)))</f>
        <v/>
      </c>
      <c r="F125" s="20" t="s">
        <v>49</v>
      </c>
      <c r="G125" s="21">
        <f>G119+G113+G107</f>
        <v>0</v>
      </c>
      <c r="I125" s="26">
        <f>I118+I112+I106</f>
        <v>0</v>
      </c>
    </row>
    <row r="126" spans="2:9" x14ac:dyDescent="0.3">
      <c r="B126" s="8"/>
      <c r="C126" s="19"/>
      <c r="D126" s="6"/>
      <c r="E126" s="18"/>
      <c r="F126" s="20"/>
      <c r="G126" s="21"/>
    </row>
    <row r="127" spans="2:9" x14ac:dyDescent="0.3">
      <c r="B127" s="4"/>
      <c r="C127" s="4"/>
      <c r="D127" s="4"/>
      <c r="E127" s="76" t="s">
        <v>32</v>
      </c>
      <c r="F127" s="76"/>
      <c r="G127" s="25">
        <f>G100+G80+G70+G60+G50+G124</f>
        <v>0</v>
      </c>
    </row>
    <row r="128" spans="2:9" x14ac:dyDescent="0.3">
      <c r="B128" s="5"/>
      <c r="C128" s="5"/>
      <c r="D128" s="5"/>
      <c r="E128" s="75" t="s">
        <v>33</v>
      </c>
      <c r="F128" s="75"/>
      <c r="G128" s="24">
        <f>SUM(G125,G101,G81,G71,G61,G51)</f>
        <v>0</v>
      </c>
    </row>
    <row r="129" spans="2:7" x14ac:dyDescent="0.3">
      <c r="E129" s="20"/>
      <c r="F129" s="20"/>
      <c r="G129" s="9"/>
    </row>
    <row r="130" spans="2:7" x14ac:dyDescent="0.3">
      <c r="E130" s="20"/>
      <c r="F130" s="20"/>
      <c r="G130" s="9"/>
    </row>
    <row r="131" spans="2:7" x14ac:dyDescent="0.3">
      <c r="B131" s="46" t="s">
        <v>44</v>
      </c>
      <c r="C131" s="35"/>
      <c r="D131" s="36"/>
      <c r="E131" s="37"/>
      <c r="F131" s="38"/>
      <c r="G131" s="40"/>
    </row>
    <row r="132" spans="2:7" ht="14.4" customHeight="1" x14ac:dyDescent="0.3">
      <c r="B132" s="72" t="s">
        <v>45</v>
      </c>
      <c r="C132" s="47"/>
      <c r="D132" s="47"/>
      <c r="E132" s="47"/>
      <c r="F132" s="47"/>
      <c r="G132" s="41"/>
    </row>
    <row r="133" spans="2:7" x14ac:dyDescent="0.3">
      <c r="B133" s="73"/>
      <c r="C133" s="74"/>
      <c r="D133" s="74"/>
      <c r="E133" s="74"/>
      <c r="F133" s="74"/>
      <c r="G133" s="39"/>
    </row>
    <row r="134" spans="2:7" x14ac:dyDescent="0.3">
      <c r="B134" s="34"/>
      <c r="C134" s="34"/>
      <c r="D134" s="34"/>
      <c r="E134" s="34"/>
      <c r="F134" s="34"/>
      <c r="G134" s="34"/>
    </row>
    <row r="135" spans="2:7" x14ac:dyDescent="0.3">
      <c r="G135" s="9"/>
    </row>
    <row r="136" spans="2:7" x14ac:dyDescent="0.3">
      <c r="B136" t="s">
        <v>46</v>
      </c>
      <c r="C136" s="71"/>
      <c r="D136" s="71"/>
      <c r="E136" s="12" t="s">
        <v>47</v>
      </c>
      <c r="F136" s="41"/>
    </row>
    <row r="137" spans="2:7" x14ac:dyDescent="0.3"/>
    <row r="138" spans="2:7" x14ac:dyDescent="0.3">
      <c r="B138" t="s">
        <v>48</v>
      </c>
      <c r="C138" s="56"/>
      <c r="D138" s="57"/>
    </row>
    <row r="139" spans="2:7" x14ac:dyDescent="0.3">
      <c r="C139" s="58"/>
      <c r="D139" s="59"/>
    </row>
    <row r="140" spans="2:7" x14ac:dyDescent="0.3">
      <c r="C140" s="58"/>
      <c r="D140" s="59"/>
    </row>
    <row r="141" spans="2:7" x14ac:dyDescent="0.3">
      <c r="C141" s="60"/>
      <c r="D141" s="61"/>
    </row>
    <row r="142" spans="2:7" x14ac:dyDescent="0.3"/>
    <row r="143" spans="2:7" x14ac:dyDescent="0.3"/>
    <row r="144" spans="2:7" x14ac:dyDescent="0.3"/>
    <row r="145" x14ac:dyDescent="0.3"/>
    <row r="146" x14ac:dyDescent="0.3"/>
    <row r="147" x14ac:dyDescent="0.3"/>
  </sheetData>
  <sheetProtection sheet="1" formatRows="0" selectLockedCells="1"/>
  <protectedRanges>
    <protectedRange sqref="D15:G21 D25:G26 D27 E28 G28 D34 C44 C46:E48 G46:G48 C54 C64 C74 C84 C94 C56:E58 C66:E68 C76:E78 C86:E88 C96:E98 G56:G58 G66:G68 G76:G78 G86:G88 G96:G98" name="Invulvelden"/>
  </protectedRanges>
  <mergeCells count="52">
    <mergeCell ref="C138:D141"/>
    <mergeCell ref="D34:G36"/>
    <mergeCell ref="C136:D136"/>
    <mergeCell ref="B132:F133"/>
    <mergeCell ref="E128:F128"/>
    <mergeCell ref="C118:E118"/>
    <mergeCell ref="D119:E119"/>
    <mergeCell ref="D120:E120"/>
    <mergeCell ref="C112:E112"/>
    <mergeCell ref="D107:E107"/>
    <mergeCell ref="D108:E108"/>
    <mergeCell ref="D109:E109"/>
    <mergeCell ref="D110:E110"/>
    <mergeCell ref="E127:F127"/>
    <mergeCell ref="B39:G41"/>
    <mergeCell ref="C57:E57"/>
    <mergeCell ref="D122:E122"/>
    <mergeCell ref="C96:E96"/>
    <mergeCell ref="C97:E97"/>
    <mergeCell ref="C98:E98"/>
    <mergeCell ref="D114:E114"/>
    <mergeCell ref="D115:E115"/>
    <mergeCell ref="D116:E116"/>
    <mergeCell ref="C106:E106"/>
    <mergeCell ref="D121:E121"/>
    <mergeCell ref="C47:E47"/>
    <mergeCell ref="C48:E48"/>
    <mergeCell ref="C56:E56"/>
    <mergeCell ref="D113:E113"/>
    <mergeCell ref="C66:E66"/>
    <mergeCell ref="C76:E76"/>
    <mergeCell ref="C58:E58"/>
    <mergeCell ref="C67:E67"/>
    <mergeCell ref="C68:E68"/>
    <mergeCell ref="C77:E77"/>
    <mergeCell ref="C86:E86"/>
    <mergeCell ref="C87:E87"/>
    <mergeCell ref="C88:E88"/>
    <mergeCell ref="C78:E78"/>
    <mergeCell ref="B8:G10"/>
    <mergeCell ref="D4:G5"/>
    <mergeCell ref="C46:E46"/>
    <mergeCell ref="D25:G25"/>
    <mergeCell ref="D26:G26"/>
    <mergeCell ref="D29:F29"/>
    <mergeCell ref="D27:G27"/>
    <mergeCell ref="D15:G15"/>
    <mergeCell ref="D16:G16"/>
    <mergeCell ref="D17:G19"/>
    <mergeCell ref="D20:G20"/>
    <mergeCell ref="D21:G21"/>
    <mergeCell ref="D30:G32"/>
  </mergeCells>
  <dataValidations count="3">
    <dataValidation type="list" allowBlank="1" showInputMessage="1" showErrorMessage="1" sqref="D27:G27" xr:uid="{B7906AD7-9EF4-4E39-AFC0-BC255683502D}">
      <formula1>"Kamp, Event"</formula1>
    </dataValidation>
    <dataValidation type="date" allowBlank="1" showInputMessage="1" showErrorMessage="1" sqref="G28 E28" xr:uid="{E1CE97E2-107F-47CC-82CA-31AA4C072785}">
      <formula1>44562</formula1>
      <formula2>73051</formula2>
    </dataValidation>
    <dataValidation type="list" allowBlank="1" showInputMessage="1" showErrorMessage="1" sqref="G132" xr:uid="{6ED6409B-5C75-4FB9-95D4-BFBC54857B76}">
      <formula1>"Ja,Nee"</formula1>
    </dataValidation>
  </dataValidations>
  <pageMargins left="0.7" right="0.7" top="0.75" bottom="0.75" header="0.3" footer="0.3"/>
  <pageSetup paperSize="9" orientation="portrait" r:id="rId1"/>
  <ignoredErrors>
    <ignoredError sqref="G125"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9055450-BBDF-4E61-87E8-CB3C5974A3A5}">
          <x14:formula1>
            <xm:f>Data!$L$2:$L$4</xm:f>
          </x14:formula1>
          <xm:sqref>C44 C104 C54 C64 C74 C84 C94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59CE6-BFCF-4F28-B7FB-9F056439131A}">
  <dimension ref="A1:M64"/>
  <sheetViews>
    <sheetView workbookViewId="0">
      <selection activeCell="J20" sqref="J20"/>
    </sheetView>
  </sheetViews>
  <sheetFormatPr defaultRowHeight="14.4" x14ac:dyDescent="0.3"/>
  <cols>
    <col min="1" max="1" width="11.33203125" bestFit="1" customWidth="1"/>
    <col min="2" max="2" width="10.33203125" bestFit="1" customWidth="1"/>
    <col min="3" max="3" width="39.44140625" bestFit="1" customWidth="1"/>
    <col min="4" max="4" width="14.6640625" style="43" bestFit="1" customWidth="1"/>
    <col min="5" max="5" width="19.33203125" style="42" customWidth="1"/>
    <col min="6" max="6" width="14" customWidth="1"/>
    <col min="13" max="13" width="10.109375" bestFit="1" customWidth="1"/>
  </cols>
  <sheetData>
    <row r="1" spans="1:13" x14ac:dyDescent="0.3">
      <c r="A1" t="s">
        <v>34</v>
      </c>
      <c r="B1" t="s">
        <v>35</v>
      </c>
      <c r="C1" t="s">
        <v>36</v>
      </c>
      <c r="D1" s="43" t="s">
        <v>16</v>
      </c>
      <c r="E1" s="42" t="s">
        <v>37</v>
      </c>
      <c r="F1" t="s">
        <v>38</v>
      </c>
      <c r="I1" t="s">
        <v>39</v>
      </c>
    </row>
    <row r="2" spans="1:13" x14ac:dyDescent="0.3">
      <c r="A2" s="16">
        <v>328.13</v>
      </c>
      <c r="B2">
        <v>8</v>
      </c>
      <c r="C2" t="s">
        <v>50</v>
      </c>
      <c r="D2" s="22" t="s">
        <v>40</v>
      </c>
      <c r="E2" s="15">
        <v>2.8500000000000001E-3</v>
      </c>
      <c r="F2" s="17">
        <f>10.25/100</f>
        <v>0.10249999999999999</v>
      </c>
      <c r="G2" s="14"/>
      <c r="I2" t="s">
        <v>41</v>
      </c>
      <c r="J2">
        <f>IF(Aanvraag!D29&lt;=8,8,IF(Aanvraag!D29&gt;14,30,14))</f>
        <v>8</v>
      </c>
      <c r="L2">
        <v>328.13</v>
      </c>
      <c r="M2" t="s">
        <v>40</v>
      </c>
    </row>
    <row r="3" spans="1:13" x14ac:dyDescent="0.3">
      <c r="A3" s="16">
        <v>328.13</v>
      </c>
      <c r="B3">
        <v>14</v>
      </c>
      <c r="C3" t="s">
        <v>50</v>
      </c>
      <c r="D3" s="22" t="s">
        <v>40</v>
      </c>
      <c r="E3" s="15">
        <v>2.6199999999999999E-3</v>
      </c>
      <c r="F3" s="17">
        <f t="shared" ref="F3:F7" si="0">10.25/100</f>
        <v>0.10249999999999999</v>
      </c>
      <c r="L3">
        <v>1312.53</v>
      </c>
      <c r="M3" t="s">
        <v>42</v>
      </c>
    </row>
    <row r="4" spans="1:13" x14ac:dyDescent="0.3">
      <c r="A4" s="16">
        <v>328.13</v>
      </c>
      <c r="B4">
        <v>30</v>
      </c>
      <c r="C4" t="s">
        <v>50</v>
      </c>
      <c r="D4" s="22" t="s">
        <v>40</v>
      </c>
      <c r="E4" s="15">
        <v>2.5000000000000001E-3</v>
      </c>
      <c r="F4" s="17">
        <f t="shared" si="0"/>
        <v>0.10249999999999999</v>
      </c>
      <c r="L4">
        <v>2625.07</v>
      </c>
      <c r="M4" t="s">
        <v>43</v>
      </c>
    </row>
    <row r="5" spans="1:13" x14ac:dyDescent="0.3">
      <c r="A5" s="16">
        <v>328.13</v>
      </c>
      <c r="B5">
        <v>8</v>
      </c>
      <c r="C5" t="s">
        <v>23</v>
      </c>
      <c r="D5" s="22" t="s">
        <v>40</v>
      </c>
      <c r="E5" s="15">
        <v>3.0000000000000001E-3</v>
      </c>
      <c r="F5" s="17">
        <f t="shared" si="0"/>
        <v>0.10249999999999999</v>
      </c>
    </row>
    <row r="6" spans="1:13" x14ac:dyDescent="0.3">
      <c r="A6" s="16">
        <v>328.13</v>
      </c>
      <c r="B6">
        <v>14</v>
      </c>
      <c r="C6" t="s">
        <v>23</v>
      </c>
      <c r="D6" s="22" t="s">
        <v>40</v>
      </c>
      <c r="E6" s="15">
        <v>4.0000000000000001E-3</v>
      </c>
      <c r="F6" s="17">
        <f t="shared" si="0"/>
        <v>0.10249999999999999</v>
      </c>
    </row>
    <row r="7" spans="1:13" x14ac:dyDescent="0.3">
      <c r="A7" s="16">
        <v>328.13</v>
      </c>
      <c r="B7">
        <v>30</v>
      </c>
      <c r="C7" t="s">
        <v>23</v>
      </c>
      <c r="D7" s="22" t="s">
        <v>40</v>
      </c>
      <c r="E7" s="15">
        <v>4.4999999999999997E-3</v>
      </c>
      <c r="F7" s="17">
        <f t="shared" si="0"/>
        <v>0.10249999999999999</v>
      </c>
    </row>
    <row r="8" spans="1:13" x14ac:dyDescent="0.3">
      <c r="A8" s="16">
        <v>328.13</v>
      </c>
      <c r="B8">
        <v>8</v>
      </c>
      <c r="C8" t="s">
        <v>25</v>
      </c>
      <c r="D8" s="22" t="s">
        <v>40</v>
      </c>
      <c r="E8" s="15">
        <v>8.0000000000000004E-4</v>
      </c>
      <c r="F8" s="17">
        <v>0.161</v>
      </c>
    </row>
    <row r="9" spans="1:13" x14ac:dyDescent="0.3">
      <c r="A9" s="16">
        <v>328.13</v>
      </c>
      <c r="B9">
        <v>14</v>
      </c>
      <c r="C9" t="s">
        <v>25</v>
      </c>
      <c r="D9" s="22" t="s">
        <v>40</v>
      </c>
      <c r="E9" s="15">
        <v>9.6000000000000002E-4</v>
      </c>
      <c r="F9" s="17">
        <v>0.161</v>
      </c>
    </row>
    <row r="10" spans="1:13" x14ac:dyDescent="0.3">
      <c r="A10" s="16">
        <v>328.13</v>
      </c>
      <c r="B10">
        <v>30</v>
      </c>
      <c r="C10" t="s">
        <v>25</v>
      </c>
      <c r="D10" s="22" t="s">
        <v>40</v>
      </c>
      <c r="E10" s="15">
        <v>1.1999999999999999E-3</v>
      </c>
      <c r="F10" s="17">
        <v>0.161</v>
      </c>
    </row>
    <row r="11" spans="1:13" x14ac:dyDescent="0.3">
      <c r="A11" s="16">
        <v>328.13</v>
      </c>
      <c r="B11">
        <v>8</v>
      </c>
      <c r="C11" t="s">
        <v>24</v>
      </c>
      <c r="D11" s="22" t="s">
        <v>40</v>
      </c>
      <c r="E11" s="15">
        <v>2.0999999999999999E-3</v>
      </c>
      <c r="F11" s="17">
        <f>10.25/100</f>
        <v>0.10249999999999999</v>
      </c>
    </row>
    <row r="12" spans="1:13" x14ac:dyDescent="0.3">
      <c r="A12" s="16">
        <v>328.13</v>
      </c>
      <c r="B12">
        <v>14</v>
      </c>
      <c r="C12" t="s">
        <v>24</v>
      </c>
      <c r="D12" s="22" t="s">
        <v>40</v>
      </c>
      <c r="E12" s="15">
        <v>2.5999999999999999E-3</v>
      </c>
      <c r="F12" s="17">
        <f t="shared" ref="F12:F28" si="1">10.25/100</f>
        <v>0.10249999999999999</v>
      </c>
    </row>
    <row r="13" spans="1:13" x14ac:dyDescent="0.3">
      <c r="A13" s="16">
        <v>328.13</v>
      </c>
      <c r="B13">
        <v>30</v>
      </c>
      <c r="C13" t="s">
        <v>24</v>
      </c>
      <c r="D13" s="22" t="s">
        <v>40</v>
      </c>
      <c r="E13" s="15">
        <v>3.2000000000000002E-3</v>
      </c>
      <c r="F13" s="17">
        <f t="shared" si="1"/>
        <v>0.10249999999999999</v>
      </c>
    </row>
    <row r="14" spans="1:13" x14ac:dyDescent="0.3">
      <c r="A14" s="16">
        <v>328.13</v>
      </c>
      <c r="B14">
        <v>8</v>
      </c>
      <c r="C14" t="s">
        <v>14</v>
      </c>
      <c r="D14" s="22" t="s">
        <v>40</v>
      </c>
      <c r="E14" s="15">
        <f>9.5/1000</f>
        <v>9.4999999999999998E-3</v>
      </c>
      <c r="F14" s="17">
        <f t="shared" si="1"/>
        <v>0.10249999999999999</v>
      </c>
    </row>
    <row r="15" spans="1:13" x14ac:dyDescent="0.3">
      <c r="A15" s="16">
        <v>328.13</v>
      </c>
      <c r="B15">
        <v>14</v>
      </c>
      <c r="C15" t="s">
        <v>14</v>
      </c>
      <c r="D15" s="22" t="s">
        <v>40</v>
      </c>
      <c r="E15" s="15">
        <f>12/1000</f>
        <v>1.2E-2</v>
      </c>
      <c r="F15" s="17">
        <f t="shared" si="1"/>
        <v>0.10249999999999999</v>
      </c>
    </row>
    <row r="16" spans="1:13" x14ac:dyDescent="0.3">
      <c r="A16" s="16">
        <v>328.13</v>
      </c>
      <c r="B16">
        <v>30</v>
      </c>
      <c r="C16" t="s">
        <v>14</v>
      </c>
      <c r="D16" s="22" t="s">
        <v>40</v>
      </c>
      <c r="E16" s="15">
        <v>1.35E-2</v>
      </c>
      <c r="F16" s="17">
        <f t="shared" si="1"/>
        <v>0.10249999999999999</v>
      </c>
    </row>
    <row r="17" spans="1:6" x14ac:dyDescent="0.3">
      <c r="A17" s="16">
        <v>328.13</v>
      </c>
      <c r="B17">
        <v>8</v>
      </c>
      <c r="C17" t="s">
        <v>27</v>
      </c>
      <c r="D17" s="22" t="s">
        <v>40</v>
      </c>
      <c r="E17" s="15">
        <v>1.9599999999999999E-3</v>
      </c>
      <c r="F17" s="17">
        <f t="shared" si="1"/>
        <v>0.10249999999999999</v>
      </c>
    </row>
    <row r="18" spans="1:6" x14ac:dyDescent="0.3">
      <c r="A18" s="16">
        <v>328.13</v>
      </c>
      <c r="B18">
        <v>14</v>
      </c>
      <c r="C18" t="s">
        <v>27</v>
      </c>
      <c r="D18" s="22" t="s">
        <v>40</v>
      </c>
      <c r="E18" s="15">
        <v>2.47E-3</v>
      </c>
      <c r="F18" s="17">
        <f t="shared" si="1"/>
        <v>0.10249999999999999</v>
      </c>
    </row>
    <row r="19" spans="1:6" x14ac:dyDescent="0.3">
      <c r="A19" s="16">
        <v>328.13</v>
      </c>
      <c r="B19">
        <v>30</v>
      </c>
      <c r="C19" t="s">
        <v>27</v>
      </c>
      <c r="D19" s="22" t="s">
        <v>40</v>
      </c>
      <c r="E19" s="15">
        <v>2.7699999999999999E-3</v>
      </c>
      <c r="F19" s="17">
        <f t="shared" si="1"/>
        <v>0.10249999999999999</v>
      </c>
    </row>
    <row r="20" spans="1:6" x14ac:dyDescent="0.3">
      <c r="A20" s="16">
        <v>328.13</v>
      </c>
      <c r="B20">
        <v>8</v>
      </c>
      <c r="C20" t="s">
        <v>26</v>
      </c>
      <c r="D20" s="22" t="s">
        <v>40</v>
      </c>
      <c r="E20" s="15">
        <v>0.01</v>
      </c>
      <c r="F20" s="17">
        <f t="shared" si="1"/>
        <v>0.10249999999999999</v>
      </c>
    </row>
    <row r="21" spans="1:6" x14ac:dyDescent="0.3">
      <c r="A21" s="16">
        <v>328.13</v>
      </c>
      <c r="B21">
        <v>14</v>
      </c>
      <c r="C21" t="s">
        <v>26</v>
      </c>
      <c r="D21" s="22" t="s">
        <v>40</v>
      </c>
      <c r="E21" s="15">
        <v>1.2E-2</v>
      </c>
      <c r="F21" s="17">
        <f t="shared" si="1"/>
        <v>0.10249999999999999</v>
      </c>
    </row>
    <row r="22" spans="1:6" x14ac:dyDescent="0.3">
      <c r="A22" s="16">
        <v>328.13</v>
      </c>
      <c r="B22">
        <v>30</v>
      </c>
      <c r="C22" t="s">
        <v>26</v>
      </c>
      <c r="D22" s="22" t="s">
        <v>40</v>
      </c>
      <c r="E22" s="15">
        <v>1.35E-2</v>
      </c>
      <c r="F22" s="17">
        <f t="shared" si="1"/>
        <v>0.10249999999999999</v>
      </c>
    </row>
    <row r="23" spans="1:6" x14ac:dyDescent="0.3">
      <c r="A23" s="16">
        <v>1312.53</v>
      </c>
      <c r="B23">
        <v>8</v>
      </c>
      <c r="C23" t="s">
        <v>50</v>
      </c>
      <c r="D23" s="22" t="s">
        <v>42</v>
      </c>
      <c r="E23" s="15">
        <v>2.6199999999999999E-3</v>
      </c>
      <c r="F23" s="17">
        <f t="shared" si="1"/>
        <v>0.10249999999999999</v>
      </c>
    </row>
    <row r="24" spans="1:6" x14ac:dyDescent="0.3">
      <c r="A24" s="16">
        <v>1312.53</v>
      </c>
      <c r="B24">
        <v>14</v>
      </c>
      <c r="C24" t="s">
        <v>50</v>
      </c>
      <c r="D24" s="22" t="s">
        <v>42</v>
      </c>
      <c r="E24" s="15">
        <v>2.5999999999999999E-3</v>
      </c>
      <c r="F24" s="17">
        <f t="shared" si="1"/>
        <v>0.10249999999999999</v>
      </c>
    </row>
    <row r="25" spans="1:6" x14ac:dyDescent="0.3">
      <c r="A25" s="16">
        <v>1312.53</v>
      </c>
      <c r="B25">
        <v>30</v>
      </c>
      <c r="C25" t="s">
        <v>50</v>
      </c>
      <c r="D25" s="22" t="s">
        <v>42</v>
      </c>
      <c r="E25" s="15">
        <v>2.5799999999999998E-3</v>
      </c>
      <c r="F25" s="17">
        <f t="shared" si="1"/>
        <v>0.10249999999999999</v>
      </c>
    </row>
    <row r="26" spans="1:6" x14ac:dyDescent="0.3">
      <c r="A26" s="16">
        <v>1312.53</v>
      </c>
      <c r="B26">
        <v>8</v>
      </c>
      <c r="C26" t="s">
        <v>23</v>
      </c>
      <c r="D26" s="22" t="s">
        <v>42</v>
      </c>
      <c r="E26" s="15">
        <v>2.7000000000000001E-3</v>
      </c>
      <c r="F26" s="17">
        <f t="shared" si="1"/>
        <v>0.10249999999999999</v>
      </c>
    </row>
    <row r="27" spans="1:6" x14ac:dyDescent="0.3">
      <c r="A27" s="16">
        <v>1312.53</v>
      </c>
      <c r="B27">
        <v>14</v>
      </c>
      <c r="C27" t="s">
        <v>23</v>
      </c>
      <c r="D27" s="22" t="s">
        <v>42</v>
      </c>
      <c r="E27" s="15">
        <v>3.5999999999999999E-3</v>
      </c>
      <c r="F27" s="17">
        <f t="shared" si="1"/>
        <v>0.10249999999999999</v>
      </c>
    </row>
    <row r="28" spans="1:6" x14ac:dyDescent="0.3">
      <c r="A28" s="16">
        <v>1312.53</v>
      </c>
      <c r="B28">
        <v>30</v>
      </c>
      <c r="C28" t="s">
        <v>23</v>
      </c>
      <c r="D28" s="22" t="s">
        <v>42</v>
      </c>
      <c r="E28" s="15">
        <v>4.0499999999999998E-3</v>
      </c>
      <c r="F28" s="17">
        <f t="shared" si="1"/>
        <v>0.10249999999999999</v>
      </c>
    </row>
    <row r="29" spans="1:6" x14ac:dyDescent="0.3">
      <c r="A29" s="16">
        <v>1312.53</v>
      </c>
      <c r="B29">
        <v>8</v>
      </c>
      <c r="C29" t="s">
        <v>25</v>
      </c>
      <c r="D29" s="22" t="s">
        <v>42</v>
      </c>
      <c r="E29" s="15">
        <v>7.3999999999999999E-4</v>
      </c>
      <c r="F29" s="17">
        <v>0.161</v>
      </c>
    </row>
    <row r="30" spans="1:6" x14ac:dyDescent="0.3">
      <c r="A30" s="16">
        <v>1312.53</v>
      </c>
      <c r="B30">
        <v>14</v>
      </c>
      <c r="C30" t="s">
        <v>25</v>
      </c>
      <c r="D30" s="22" t="s">
        <v>42</v>
      </c>
      <c r="E30" s="15">
        <v>8.8999999999999995E-4</v>
      </c>
      <c r="F30" s="17">
        <v>0.161</v>
      </c>
    </row>
    <row r="31" spans="1:6" x14ac:dyDescent="0.3">
      <c r="A31" s="16">
        <v>1312.53</v>
      </c>
      <c r="B31">
        <v>30</v>
      </c>
      <c r="C31" t="s">
        <v>25</v>
      </c>
      <c r="D31" s="22" t="s">
        <v>42</v>
      </c>
      <c r="E31" s="15">
        <v>1.1299999999999999E-3</v>
      </c>
      <c r="F31" s="17">
        <v>0.161</v>
      </c>
    </row>
    <row r="32" spans="1:6" x14ac:dyDescent="0.3">
      <c r="A32" s="16">
        <v>1312.53</v>
      </c>
      <c r="B32">
        <v>8</v>
      </c>
      <c r="C32" t="s">
        <v>24</v>
      </c>
      <c r="D32" s="22" t="s">
        <v>42</v>
      </c>
      <c r="E32" s="15">
        <v>1.9499999999999999E-3</v>
      </c>
      <c r="F32">
        <f t="shared" ref="F32:F39" si="2">10.25/100</f>
        <v>0.10249999999999999</v>
      </c>
    </row>
    <row r="33" spans="1:6" x14ac:dyDescent="0.3">
      <c r="A33" s="16">
        <v>1312.53</v>
      </c>
      <c r="B33">
        <v>14</v>
      </c>
      <c r="C33" t="s">
        <v>24</v>
      </c>
      <c r="D33" s="22" t="s">
        <v>42</v>
      </c>
      <c r="E33" s="15">
        <v>2.4099999999999998E-3</v>
      </c>
      <c r="F33">
        <f t="shared" si="2"/>
        <v>0.10249999999999999</v>
      </c>
    </row>
    <row r="34" spans="1:6" x14ac:dyDescent="0.3">
      <c r="A34" s="16">
        <v>1312.53</v>
      </c>
      <c r="B34">
        <v>30</v>
      </c>
      <c r="C34" t="s">
        <v>24</v>
      </c>
      <c r="D34" s="22" t="s">
        <v>42</v>
      </c>
      <c r="E34" s="15">
        <v>2.81E-3</v>
      </c>
      <c r="F34">
        <f t="shared" si="2"/>
        <v>0.10249999999999999</v>
      </c>
    </row>
    <row r="35" spans="1:6" x14ac:dyDescent="0.3">
      <c r="A35" s="16">
        <v>1312.53</v>
      </c>
      <c r="B35">
        <v>8</v>
      </c>
      <c r="C35" t="s">
        <v>14</v>
      </c>
      <c r="D35" s="22" t="s">
        <v>42</v>
      </c>
      <c r="E35" s="15">
        <v>8.5000000000000006E-3</v>
      </c>
      <c r="F35">
        <f t="shared" si="2"/>
        <v>0.10249999999999999</v>
      </c>
    </row>
    <row r="36" spans="1:6" x14ac:dyDescent="0.3">
      <c r="A36" s="16">
        <v>1312.53</v>
      </c>
      <c r="B36">
        <v>14</v>
      </c>
      <c r="C36" t="s">
        <v>14</v>
      </c>
      <c r="D36" s="22" t="s">
        <v>42</v>
      </c>
      <c r="E36" s="15">
        <v>1.074E-2</v>
      </c>
      <c r="F36">
        <f t="shared" si="2"/>
        <v>0.10249999999999999</v>
      </c>
    </row>
    <row r="37" spans="1:6" x14ac:dyDescent="0.3">
      <c r="A37" s="16">
        <v>1312.53</v>
      </c>
      <c r="B37">
        <v>30</v>
      </c>
      <c r="C37" t="s">
        <v>14</v>
      </c>
      <c r="D37" s="22" t="s">
        <v>42</v>
      </c>
      <c r="E37" s="15">
        <v>1.2070000000000001E-2</v>
      </c>
      <c r="F37">
        <f t="shared" si="2"/>
        <v>0.10249999999999999</v>
      </c>
    </row>
    <row r="38" spans="1:6" x14ac:dyDescent="0.3">
      <c r="A38" s="16">
        <v>1312.53</v>
      </c>
      <c r="B38">
        <v>8</v>
      </c>
      <c r="C38" t="s">
        <v>27</v>
      </c>
      <c r="D38" s="22" t="s">
        <v>42</v>
      </c>
      <c r="E38" s="15">
        <v>1.81E-3</v>
      </c>
      <c r="F38">
        <f t="shared" si="2"/>
        <v>0.10249999999999999</v>
      </c>
    </row>
    <row r="39" spans="1:6" x14ac:dyDescent="0.3">
      <c r="A39" s="16">
        <v>1312.53</v>
      </c>
      <c r="B39">
        <v>14</v>
      </c>
      <c r="C39" t="s">
        <v>27</v>
      </c>
      <c r="D39" s="22" t="s">
        <v>42</v>
      </c>
      <c r="E39" s="15">
        <v>2.2799999999999999E-3</v>
      </c>
      <c r="F39">
        <f t="shared" si="2"/>
        <v>0.10249999999999999</v>
      </c>
    </row>
    <row r="40" spans="1:6" x14ac:dyDescent="0.3">
      <c r="A40" s="16">
        <v>1312.53</v>
      </c>
      <c r="B40">
        <v>30</v>
      </c>
      <c r="C40" t="s">
        <v>27</v>
      </c>
      <c r="D40" s="22" t="s">
        <v>42</v>
      </c>
      <c r="E40" s="15">
        <v>2.5500000000000002E-3</v>
      </c>
      <c r="F40">
        <v>9.9000000000000005E-2</v>
      </c>
    </row>
    <row r="41" spans="1:6" x14ac:dyDescent="0.3">
      <c r="A41" s="16">
        <v>1312.53</v>
      </c>
      <c r="B41">
        <v>8</v>
      </c>
      <c r="C41" t="s">
        <v>26</v>
      </c>
      <c r="D41" s="22" t="s">
        <v>42</v>
      </c>
      <c r="E41" s="15">
        <v>8.9999999999999993E-3</v>
      </c>
      <c r="F41">
        <v>9.9000000000000005E-2</v>
      </c>
    </row>
    <row r="42" spans="1:6" x14ac:dyDescent="0.3">
      <c r="A42" s="16">
        <v>1312.53</v>
      </c>
      <c r="B42">
        <v>14</v>
      </c>
      <c r="C42" t="s">
        <v>26</v>
      </c>
      <c r="D42" s="22" t="s">
        <v>42</v>
      </c>
      <c r="E42" s="15">
        <v>1.0800000000000001E-2</v>
      </c>
      <c r="F42">
        <v>9.9000000000000005E-2</v>
      </c>
    </row>
    <row r="43" spans="1:6" x14ac:dyDescent="0.3">
      <c r="A43" s="16">
        <v>1312.53</v>
      </c>
      <c r="B43">
        <v>30</v>
      </c>
      <c r="C43" t="s">
        <v>26</v>
      </c>
      <c r="D43" s="22" t="s">
        <v>42</v>
      </c>
      <c r="E43" s="15">
        <v>1.2149999999999999E-2</v>
      </c>
      <c r="F43">
        <v>9.9000000000000005E-2</v>
      </c>
    </row>
    <row r="44" spans="1:6" x14ac:dyDescent="0.3">
      <c r="A44" s="16">
        <v>2625.07</v>
      </c>
      <c r="B44">
        <v>8</v>
      </c>
      <c r="C44" t="s">
        <v>50</v>
      </c>
      <c r="D44" s="22" t="s">
        <v>43</v>
      </c>
      <c r="E44" s="15">
        <v>2.5000000000000001E-3</v>
      </c>
      <c r="F44" s="17">
        <v>9.9000000000000005E-2</v>
      </c>
    </row>
    <row r="45" spans="1:6" x14ac:dyDescent="0.3">
      <c r="A45" s="16">
        <v>2625.07</v>
      </c>
      <c r="B45">
        <v>14</v>
      </c>
      <c r="C45" t="s">
        <v>50</v>
      </c>
      <c r="D45" s="22" t="s">
        <v>43</v>
      </c>
      <c r="E45" s="15">
        <v>2.48E-3</v>
      </c>
      <c r="F45" s="17">
        <v>9.9000000000000005E-2</v>
      </c>
    </row>
    <row r="46" spans="1:6" x14ac:dyDescent="0.3">
      <c r="A46" s="16">
        <v>2625.07</v>
      </c>
      <c r="B46">
        <v>30</v>
      </c>
      <c r="C46" t="s">
        <v>50</v>
      </c>
      <c r="D46" s="22" t="s">
        <v>43</v>
      </c>
      <c r="E46" s="15">
        <v>2.4599999999999999E-3</v>
      </c>
      <c r="F46">
        <v>9.9000000000000005E-2</v>
      </c>
    </row>
    <row r="47" spans="1:6" x14ac:dyDescent="0.3">
      <c r="A47" s="16">
        <v>2625.07</v>
      </c>
      <c r="B47">
        <v>8</v>
      </c>
      <c r="C47" t="s">
        <v>23</v>
      </c>
      <c r="D47" s="22" t="s">
        <v>43</v>
      </c>
      <c r="E47" s="15">
        <v>2.5000000000000001E-3</v>
      </c>
      <c r="F47" s="17">
        <v>9.9000000000000005E-2</v>
      </c>
    </row>
    <row r="48" spans="1:6" x14ac:dyDescent="0.3">
      <c r="A48" s="16">
        <v>2625.07</v>
      </c>
      <c r="B48">
        <v>14</v>
      </c>
      <c r="C48" t="s">
        <v>23</v>
      </c>
      <c r="D48" s="22" t="s">
        <v>43</v>
      </c>
      <c r="E48" s="15">
        <v>3.3300000000000001E-3</v>
      </c>
      <c r="F48" s="17">
        <v>9.9000000000000005E-2</v>
      </c>
    </row>
    <row r="49" spans="1:6" x14ac:dyDescent="0.3">
      <c r="A49" s="16">
        <v>2625.07</v>
      </c>
      <c r="B49">
        <v>30</v>
      </c>
      <c r="C49" t="s">
        <v>23</v>
      </c>
      <c r="D49" s="22" t="s">
        <v>43</v>
      </c>
      <c r="E49" s="15">
        <v>3.7499999999999999E-3</v>
      </c>
      <c r="F49">
        <v>9.9000000000000005E-2</v>
      </c>
    </row>
    <row r="50" spans="1:6" x14ac:dyDescent="0.3">
      <c r="A50" s="16">
        <v>2625.07</v>
      </c>
      <c r="B50">
        <v>8</v>
      </c>
      <c r="C50" t="s">
        <v>25</v>
      </c>
      <c r="D50" s="22" t="s">
        <v>43</v>
      </c>
      <c r="E50" s="15">
        <v>6.9999999999999999E-4</v>
      </c>
      <c r="F50" s="17">
        <v>0.161</v>
      </c>
    </row>
    <row r="51" spans="1:6" x14ac:dyDescent="0.3">
      <c r="A51" s="16">
        <v>2625.07</v>
      </c>
      <c r="B51">
        <v>14</v>
      </c>
      <c r="C51" t="s">
        <v>25</v>
      </c>
      <c r="D51" s="22" t="s">
        <v>43</v>
      </c>
      <c r="E51" s="15">
        <v>8.4000000000000003E-4</v>
      </c>
      <c r="F51" s="17">
        <v>0.161</v>
      </c>
    </row>
    <row r="52" spans="1:6" x14ac:dyDescent="0.3">
      <c r="A52" s="16">
        <v>2625.07</v>
      </c>
      <c r="B52">
        <v>30</v>
      </c>
      <c r="C52" t="s">
        <v>25</v>
      </c>
      <c r="D52" s="22" t="s">
        <v>43</v>
      </c>
      <c r="E52" s="15">
        <v>1.06E-3</v>
      </c>
      <c r="F52" s="17">
        <v>0.161</v>
      </c>
    </row>
    <row r="53" spans="1:6" x14ac:dyDescent="0.3">
      <c r="A53" s="16">
        <v>2625.07</v>
      </c>
      <c r="B53">
        <v>8</v>
      </c>
      <c r="C53" t="s">
        <v>24</v>
      </c>
      <c r="D53" s="22" t="s">
        <v>43</v>
      </c>
      <c r="E53" s="15">
        <v>1.8500000000000001E-3</v>
      </c>
      <c r="F53" s="17">
        <v>9.9000000000000005E-2</v>
      </c>
    </row>
    <row r="54" spans="1:6" x14ac:dyDescent="0.3">
      <c r="A54" s="16">
        <v>2625.07</v>
      </c>
      <c r="B54">
        <v>14</v>
      </c>
      <c r="C54" t="s">
        <v>24</v>
      </c>
      <c r="D54" s="22" t="s">
        <v>43</v>
      </c>
      <c r="E54" s="15">
        <v>2.2799999999999999E-3</v>
      </c>
      <c r="F54" s="17">
        <v>9.9000000000000005E-2</v>
      </c>
    </row>
    <row r="55" spans="1:6" x14ac:dyDescent="0.3">
      <c r="A55" s="16">
        <v>2625.07</v>
      </c>
      <c r="B55">
        <v>30</v>
      </c>
      <c r="C55" t="s">
        <v>24</v>
      </c>
      <c r="D55" s="22" t="s">
        <v>43</v>
      </c>
      <c r="E55" s="15">
        <v>2.66E-3</v>
      </c>
      <c r="F55">
        <v>9.9000000000000005E-2</v>
      </c>
    </row>
    <row r="56" spans="1:6" x14ac:dyDescent="0.3">
      <c r="A56" s="16">
        <v>2625.07</v>
      </c>
      <c r="B56">
        <v>8</v>
      </c>
      <c r="C56" t="s">
        <v>14</v>
      </c>
      <c r="D56" s="22" t="s">
        <v>43</v>
      </c>
      <c r="E56" s="15">
        <v>8.0000000000000002E-3</v>
      </c>
      <c r="F56" s="17">
        <v>9.9000000000000005E-2</v>
      </c>
    </row>
    <row r="57" spans="1:6" x14ac:dyDescent="0.3">
      <c r="A57" s="16">
        <v>2625.07</v>
      </c>
      <c r="B57">
        <v>14</v>
      </c>
      <c r="C57" t="s">
        <v>14</v>
      </c>
      <c r="D57" s="22" t="s">
        <v>43</v>
      </c>
      <c r="E57" s="15">
        <v>1.01E-2</v>
      </c>
      <c r="F57" s="17">
        <v>9.9000000000000005E-2</v>
      </c>
    </row>
    <row r="58" spans="1:6" x14ac:dyDescent="0.3">
      <c r="A58" s="16">
        <v>2625.07</v>
      </c>
      <c r="B58">
        <v>30</v>
      </c>
      <c r="C58" t="s">
        <v>14</v>
      </c>
      <c r="D58" s="22" t="s">
        <v>43</v>
      </c>
      <c r="E58" s="15">
        <v>1.136E-2</v>
      </c>
      <c r="F58">
        <v>9.9000000000000005E-2</v>
      </c>
    </row>
    <row r="59" spans="1:6" x14ac:dyDescent="0.3">
      <c r="A59" s="16">
        <v>2625.07</v>
      </c>
      <c r="B59">
        <v>8</v>
      </c>
      <c r="C59" t="s">
        <v>27</v>
      </c>
      <c r="D59" s="22" t="s">
        <v>43</v>
      </c>
      <c r="E59" s="15">
        <v>1.7099999999999999E-3</v>
      </c>
      <c r="F59" s="17">
        <v>9.9000000000000005E-2</v>
      </c>
    </row>
    <row r="60" spans="1:6" x14ac:dyDescent="0.3">
      <c r="A60" s="16">
        <v>2625.07</v>
      </c>
      <c r="B60">
        <v>14</v>
      </c>
      <c r="C60" t="s">
        <v>27</v>
      </c>
      <c r="D60" s="22" t="s">
        <v>43</v>
      </c>
      <c r="E60" s="15">
        <v>2.15E-3</v>
      </c>
      <c r="F60" s="17">
        <v>9.9000000000000005E-2</v>
      </c>
    </row>
    <row r="61" spans="1:6" x14ac:dyDescent="0.3">
      <c r="A61" s="16">
        <v>2625.07</v>
      </c>
      <c r="B61">
        <v>30</v>
      </c>
      <c r="C61" t="s">
        <v>27</v>
      </c>
      <c r="D61" s="22" t="s">
        <v>43</v>
      </c>
      <c r="E61" s="15">
        <v>2.3999999999999998E-3</v>
      </c>
      <c r="F61">
        <v>9.9000000000000005E-2</v>
      </c>
    </row>
    <row r="62" spans="1:6" x14ac:dyDescent="0.3">
      <c r="A62" s="16">
        <v>2625.07</v>
      </c>
      <c r="B62">
        <v>8</v>
      </c>
      <c r="C62" t="s">
        <v>26</v>
      </c>
      <c r="D62" s="22" t="s">
        <v>43</v>
      </c>
      <c r="E62" s="15">
        <v>8.0000000000000002E-3</v>
      </c>
      <c r="F62" s="17">
        <v>9.9000000000000005E-2</v>
      </c>
    </row>
    <row r="63" spans="1:6" x14ac:dyDescent="0.3">
      <c r="A63" s="16">
        <v>2625.07</v>
      </c>
      <c r="B63">
        <v>14</v>
      </c>
      <c r="C63" t="s">
        <v>26</v>
      </c>
      <c r="D63" s="22" t="s">
        <v>43</v>
      </c>
      <c r="E63" s="15">
        <v>9.5999999999999992E-3</v>
      </c>
      <c r="F63">
        <v>9.9000000000000005E-2</v>
      </c>
    </row>
    <row r="64" spans="1:6" x14ac:dyDescent="0.3">
      <c r="A64" s="16">
        <v>2625.07</v>
      </c>
      <c r="B64">
        <v>30</v>
      </c>
      <c r="C64" t="s">
        <v>26</v>
      </c>
      <c r="D64" s="22" t="s">
        <v>43</v>
      </c>
      <c r="E64" s="15">
        <v>1.0800000000000001E-2</v>
      </c>
      <c r="F64">
        <v>9.9000000000000005E-2</v>
      </c>
    </row>
  </sheetData>
  <autoFilter ref="A1:F35" xr:uid="{E7259CE6-BFCF-4F28-B7FB-9F056439131A}">
    <sortState xmlns:xlrd2="http://schemas.microsoft.com/office/spreadsheetml/2017/richdata2" ref="A2:F64">
      <sortCondition ref="A1:A35"/>
    </sortState>
  </autoFilter>
  <phoneticPr fontId="8"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B7DE4A1A457E40854A9C4DD5753FA5" ma:contentTypeVersion="5" ma:contentTypeDescription="Een nieuw document maken." ma:contentTypeScope="" ma:versionID="8c0db91a4686be169967b4e59e1a1c0e">
  <xsd:schema xmlns:xsd="http://www.w3.org/2001/XMLSchema" xmlns:xs="http://www.w3.org/2001/XMLSchema" xmlns:p="http://schemas.microsoft.com/office/2006/metadata/properties" xmlns:ns2="ffde8360-001a-44e7-8197-db12644759ef" xmlns:ns3="e6ab9e70-4778-4562-9d13-e5a9826e5d6d" targetNamespace="http://schemas.microsoft.com/office/2006/metadata/properties" ma:root="true" ma:fieldsID="9ed858f9170c8a52dc36b41b9a2175ec" ns2:_="" ns3:_="">
    <xsd:import namespace="ffde8360-001a-44e7-8197-db12644759ef"/>
    <xsd:import namespace="e6ab9e70-4778-4562-9d13-e5a9826e5d6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e8360-001a-44e7-8197-db12644759e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6ab9e70-4778-4562-9d13-e5a9826e5d6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ffde8360-001a-44e7-8197-db12644759ef">WYWEURJ2HU42-896565229-57</_dlc_DocId>
    <_dlc_DocIdUrl xmlns="ffde8360-001a-44e7-8197-db12644759ef">
      <Url>https://klj.sharepoint.com/sites/Organisatie/_layouts/15/DocIdRedir.aspx?ID=WYWEURJ2HU42-896565229-57</Url>
      <Description>WYWEURJ2HU42-896565229-57</Description>
    </_dlc_DocIdUrl>
  </documentManagement>
</p:properties>
</file>

<file path=customXml/itemProps1.xml><?xml version="1.0" encoding="utf-8"?>
<ds:datastoreItem xmlns:ds="http://schemas.openxmlformats.org/officeDocument/2006/customXml" ds:itemID="{46CAA941-8A4F-4C4B-80DC-DD430FDE6F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e8360-001a-44e7-8197-db12644759ef"/>
    <ds:schemaRef ds:uri="e6ab9e70-4778-4562-9d13-e5a9826e5d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B72FEA-A087-45AB-A0EA-79366E5EEEDE}">
  <ds:schemaRefs>
    <ds:schemaRef ds:uri="http://schemas.microsoft.com/sharepoint/events"/>
  </ds:schemaRefs>
</ds:datastoreItem>
</file>

<file path=customXml/itemProps3.xml><?xml version="1.0" encoding="utf-8"?>
<ds:datastoreItem xmlns:ds="http://schemas.openxmlformats.org/officeDocument/2006/customXml" ds:itemID="{2D5D06AB-3236-4D50-8AF6-DA07CFB0CFE9}">
  <ds:schemaRefs>
    <ds:schemaRef ds:uri="http://schemas.microsoft.com/sharepoint/v3/contenttype/forms"/>
  </ds:schemaRefs>
</ds:datastoreItem>
</file>

<file path=customXml/itemProps4.xml><?xml version="1.0" encoding="utf-8"?>
<ds:datastoreItem xmlns:ds="http://schemas.openxmlformats.org/officeDocument/2006/customXml" ds:itemID="{F44D8482-61C2-4D38-92E3-720E08682821}">
  <ds:schemaRefs>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e6ab9e70-4778-4562-9d13-e5a9826e5d6d"/>
    <ds:schemaRef ds:uri="ffde8360-001a-44e7-8197-db12644759ef"/>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Aanvraag</vt:lpstr>
      <vt:lpstr>Data</vt:lpstr>
      <vt:lpstr>Aanvraag!Afdrukbereik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Sander Malfliet</dc:creator>
  <cp:keywords/>
  <dc:description/>
  <cp:lastModifiedBy>Veronique Celis</cp:lastModifiedBy>
  <cp:revision/>
  <cp:lastPrinted>2022-04-25T14:01:58Z</cp:lastPrinted>
  <dcterms:created xsi:type="dcterms:W3CDTF">2022-04-15T08:13:41Z</dcterms:created>
  <dcterms:modified xsi:type="dcterms:W3CDTF">2026-08-06T11:47:43Z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0x01010075B7DE4A1A457E40854A9C4DD5753FA5</vt:lpwstr>
  </property>
  <property fmtid="{D5CDD505-2E9C-101B-9397-08002B2CF9AE}" pid="3" name="_dlc_DocIdItemGuid">
    <vt:lpwstr>2052c946-b67b-4e68-b69c-fd33e562f5d6</vt:lpwstr>
  </property>
</Properties>
</file>